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harts/chart1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130" lockStructure="1"/>
  <bookViews>
    <workbookView xWindow="0" yWindow="75" windowWidth="28695" windowHeight="9240" tabRatio="784"/>
  </bookViews>
  <sheets>
    <sheet name="Report" sheetId="1" r:id="rId1"/>
    <sheet name="Chart data" sheetId="13" r:id="rId2"/>
    <sheet name="Unit list" sheetId="2" r:id="rId3"/>
    <sheet name="Characteristics" sheetId="15" r:id="rId4"/>
    <sheet name="Care processes" sheetId="16" r:id="rId5"/>
    <sheet name="7procesess" sheetId="8" r:id="rId6"/>
    <sheet name="HbA1c-1314" sheetId="23" r:id="rId7"/>
    <sheet name="HbA1c-1415" sheetId="17" r:id="rId8"/>
    <sheet name="HbA1c-1516" sheetId="14" r:id="rId9"/>
    <sheet name="Mean_HbA1c_adjusted" sheetId="9" r:id="rId10"/>
    <sheet name="HbA1c&lt;58_adjusted" sheetId="10" r:id="rId11"/>
    <sheet name="HbA1c&gt;80_adjusted" sheetId="12" r:id="rId12"/>
    <sheet name="Treatment" sheetId="18" r:id="rId13"/>
    <sheet name="Microvascular disease" sheetId="19" r:id="rId14"/>
    <sheet name="Macrovascular risk factors" sheetId="20" r:id="rId15"/>
    <sheet name="Education and psych_support" sheetId="21" r:id="rId16"/>
    <sheet name="Thyroid+coeliac disease" sheetId="22" r:id="rId17"/>
  </sheets>
  <externalReferences>
    <externalReference r:id="rId18"/>
  </externalReferences>
  <definedNames>
    <definedName name="_xlnm._FilterDatabase" localSheetId="5" hidden="1">'7procesess'!$B$3:$B$175</definedName>
    <definedName name="_xlnm._FilterDatabase" localSheetId="4" hidden="1">'Care processes'!$F$1:$F$189</definedName>
    <definedName name="_xlnm._FilterDatabase" localSheetId="3" hidden="1">Characteristics!$C$1:$X$187</definedName>
    <definedName name="_xlnm._FilterDatabase" localSheetId="15" hidden="1">'Education and psych_support'!$L$1:$L$187</definedName>
    <definedName name="_xlnm._FilterDatabase" localSheetId="10" hidden="1">'HbA1c&lt;58_adjusted'!$D$3:$D$175</definedName>
    <definedName name="_xlnm._FilterDatabase" localSheetId="11" hidden="1">'HbA1c&gt;80_adjusted'!$D$3:$D$175</definedName>
    <definedName name="_xlnm._FilterDatabase" localSheetId="7" hidden="1">'HbA1c-1415'!$A$1:$P$190</definedName>
    <definedName name="_xlnm._FilterDatabase" localSheetId="9" hidden="1">Mean_HbA1c_adjusted!$B$1:$B$506</definedName>
    <definedName name="_xlnm._FilterDatabase" localSheetId="13" hidden="1">'Microvascular disease'!$O$1:$O$191</definedName>
    <definedName name="_xlnm._FilterDatabase" localSheetId="12" hidden="1">Treatment!$C$1:$C$187</definedName>
    <definedName name="_xlnm._FilterDatabase" localSheetId="2" hidden="1">'Unit list'!$D$1:$D$188</definedName>
    <definedName name="_xlnm.Print_Area" localSheetId="0">Report!$A$2:$L$393</definedName>
  </definedNames>
  <calcPr calcId="145621"/>
</workbook>
</file>

<file path=xl/calcChain.xml><?xml version="1.0" encoding="utf-8"?>
<calcChain xmlns="http://schemas.openxmlformats.org/spreadsheetml/2006/main">
  <c r="C4" i="8" l="1"/>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3" i="8"/>
  <c r="P4" i="12" l="1"/>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7" i="12"/>
  <c r="P138" i="12"/>
  <c r="P139" i="12"/>
  <c r="P140" i="12"/>
  <c r="P141" i="12"/>
  <c r="P142" i="12"/>
  <c r="P143" i="12"/>
  <c r="P144" i="12"/>
  <c r="P145" i="12"/>
  <c r="P146" i="12"/>
  <c r="P147" i="12"/>
  <c r="P148" i="12"/>
  <c r="P149" i="12"/>
  <c r="P150" i="12"/>
  <c r="P151" i="12"/>
  <c r="P152" i="12"/>
  <c r="P153" i="12"/>
  <c r="P154" i="12"/>
  <c r="P155" i="12"/>
  <c r="P156" i="12"/>
  <c r="P157" i="12"/>
  <c r="P158" i="12"/>
  <c r="P159" i="12"/>
  <c r="P160" i="12"/>
  <c r="P161" i="12"/>
  <c r="P162" i="12"/>
  <c r="P163" i="12"/>
  <c r="P164" i="12"/>
  <c r="P165" i="12"/>
  <c r="P166" i="12"/>
  <c r="P167" i="12"/>
  <c r="P168" i="12"/>
  <c r="P169" i="12"/>
  <c r="P170" i="12"/>
  <c r="P171" i="12"/>
  <c r="P172" i="12"/>
  <c r="P173" i="12"/>
  <c r="P174" i="12"/>
  <c r="P175" i="12"/>
  <c r="P176" i="12"/>
  <c r="P177" i="12"/>
  <c r="P178" i="12"/>
  <c r="P179" i="12"/>
  <c r="P180" i="12"/>
  <c r="P181" i="12"/>
  <c r="P182" i="12"/>
  <c r="P183" i="12"/>
  <c r="P184" i="12"/>
  <c r="P185" i="12"/>
  <c r="P186" i="12"/>
  <c r="P187" i="12"/>
  <c r="P188" i="12"/>
  <c r="P189" i="12"/>
  <c r="P190" i="12"/>
  <c r="P191" i="12"/>
  <c r="P192" i="12"/>
  <c r="P193" i="12"/>
  <c r="P194" i="12"/>
  <c r="P195" i="12"/>
  <c r="P196" i="12"/>
  <c r="P197" i="12"/>
  <c r="P198" i="12"/>
  <c r="P199" i="12"/>
  <c r="P200" i="12"/>
  <c r="P201" i="12"/>
  <c r="P202" i="12"/>
  <c r="P203" i="12"/>
  <c r="P204" i="12"/>
  <c r="P205" i="12"/>
  <c r="P206" i="12"/>
  <c r="P207" i="12"/>
  <c r="P208" i="12"/>
  <c r="P209" i="12"/>
  <c r="P210" i="12"/>
  <c r="P211" i="12"/>
  <c r="P212" i="12"/>
  <c r="P213" i="12"/>
  <c r="P214" i="12"/>
  <c r="P215" i="12"/>
  <c r="P216" i="12"/>
  <c r="P217" i="12"/>
  <c r="P218" i="12"/>
  <c r="P219" i="12"/>
  <c r="P220" i="12"/>
  <c r="P221" i="12"/>
  <c r="P222" i="12"/>
  <c r="P223" i="12"/>
  <c r="P224" i="12"/>
  <c r="P225" i="12"/>
  <c r="P226" i="12"/>
  <c r="P227" i="12"/>
  <c r="P228" i="12"/>
  <c r="P229" i="12"/>
  <c r="P230" i="12"/>
  <c r="P231" i="12"/>
  <c r="P232" i="12"/>
  <c r="P233" i="12"/>
  <c r="P234" i="12"/>
  <c r="P235" i="12"/>
  <c r="P236" i="12"/>
  <c r="P237" i="12"/>
  <c r="P238" i="12"/>
  <c r="P239" i="12"/>
  <c r="P240" i="12"/>
  <c r="P241" i="12"/>
  <c r="P242" i="12"/>
  <c r="P243" i="12"/>
  <c r="P244" i="12"/>
  <c r="P245" i="12"/>
  <c r="P246" i="12"/>
  <c r="P247" i="12"/>
  <c r="P248" i="12"/>
  <c r="P249" i="12"/>
  <c r="P250" i="12"/>
  <c r="P251" i="12"/>
  <c r="P252" i="12"/>
  <c r="P253" i="12"/>
  <c r="P254" i="12"/>
  <c r="P255" i="12"/>
  <c r="P256" i="12"/>
  <c r="P257" i="12"/>
  <c r="P258" i="12"/>
  <c r="P259" i="12"/>
  <c r="P260" i="12"/>
  <c r="P261" i="12"/>
  <c r="P262" i="12"/>
  <c r="P263" i="12"/>
  <c r="P264" i="12"/>
  <c r="P265" i="12"/>
  <c r="P266" i="12"/>
  <c r="P267" i="12"/>
  <c r="P268" i="12"/>
  <c r="P269" i="12"/>
  <c r="P270" i="12"/>
  <c r="P271" i="12"/>
  <c r="P272" i="12"/>
  <c r="P273" i="12"/>
  <c r="P274" i="12"/>
  <c r="P275" i="12"/>
  <c r="P276" i="12"/>
  <c r="P277" i="12"/>
  <c r="P278" i="12"/>
  <c r="P279" i="12"/>
  <c r="P280" i="12"/>
  <c r="P281" i="12"/>
  <c r="P282" i="12"/>
  <c r="P283" i="12"/>
  <c r="P284" i="12"/>
  <c r="P285" i="12"/>
  <c r="P286" i="12"/>
  <c r="P287" i="12"/>
  <c r="P288" i="12"/>
  <c r="P289" i="12"/>
  <c r="P290" i="12"/>
  <c r="P291" i="12"/>
  <c r="P292" i="12"/>
  <c r="P293" i="12"/>
  <c r="P294" i="12"/>
  <c r="P295" i="12"/>
  <c r="P296" i="12"/>
  <c r="P297" i="12"/>
  <c r="P298" i="12"/>
  <c r="P299" i="12"/>
  <c r="P300" i="12"/>
  <c r="P301" i="12"/>
  <c r="P302" i="12"/>
  <c r="P303" i="12"/>
  <c r="P304" i="12"/>
  <c r="P305" i="12"/>
  <c r="P306" i="12"/>
  <c r="P307" i="12"/>
  <c r="P308" i="12"/>
  <c r="P309" i="12"/>
  <c r="P310" i="12"/>
  <c r="P311" i="12"/>
  <c r="P312" i="12"/>
  <c r="P313" i="12"/>
  <c r="P314" i="12"/>
  <c r="P315" i="12"/>
  <c r="P316" i="12"/>
  <c r="P317" i="12"/>
  <c r="P318" i="12"/>
  <c r="P319" i="12"/>
  <c r="P320" i="12"/>
  <c r="P321" i="12"/>
  <c r="P322" i="12"/>
  <c r="P323" i="12"/>
  <c r="P324" i="12"/>
  <c r="P325" i="12"/>
  <c r="P326" i="12"/>
  <c r="P327" i="12"/>
  <c r="P328" i="12"/>
  <c r="P329" i="12"/>
  <c r="P330" i="12"/>
  <c r="P331" i="12"/>
  <c r="P332" i="12"/>
  <c r="P333" i="12"/>
  <c r="P334" i="12"/>
  <c r="P335" i="12"/>
  <c r="P336" i="12"/>
  <c r="P337" i="12"/>
  <c r="P338" i="12"/>
  <c r="P339" i="12"/>
  <c r="P340" i="12"/>
  <c r="P341" i="12"/>
  <c r="P342" i="12"/>
  <c r="P343" i="12"/>
  <c r="P344" i="12"/>
  <c r="P345" i="12"/>
  <c r="P346" i="12"/>
  <c r="P347" i="12"/>
  <c r="P348" i="12"/>
  <c r="P349" i="12"/>
  <c r="P350" i="12"/>
  <c r="P351" i="12"/>
  <c r="P352" i="12"/>
  <c r="P353" i="12"/>
  <c r="P354" i="12"/>
  <c r="P355" i="12"/>
  <c r="P356" i="12"/>
  <c r="P357" i="12"/>
  <c r="P358" i="12"/>
  <c r="P359" i="12"/>
  <c r="P360" i="12"/>
  <c r="P361" i="12"/>
  <c r="P362" i="12"/>
  <c r="P363" i="12"/>
  <c r="P364" i="12"/>
  <c r="P365" i="12"/>
  <c r="P366" i="12"/>
  <c r="P367" i="12"/>
  <c r="P368" i="12"/>
  <c r="P369" i="12"/>
  <c r="P370" i="12"/>
  <c r="P371" i="12"/>
  <c r="P372" i="12"/>
  <c r="P373" i="12"/>
  <c r="P374" i="12"/>
  <c r="P375" i="12"/>
  <c r="P376" i="12"/>
  <c r="P377" i="12"/>
  <c r="P378" i="12"/>
  <c r="P379" i="12"/>
  <c r="P380" i="12"/>
  <c r="P381" i="12"/>
  <c r="P382" i="12"/>
  <c r="P383" i="12"/>
  <c r="P384" i="12"/>
  <c r="P385" i="12"/>
  <c r="P386" i="12"/>
  <c r="P387" i="12"/>
  <c r="P388" i="12"/>
  <c r="P389" i="12"/>
  <c r="P390" i="12"/>
  <c r="P391" i="12"/>
  <c r="P392" i="12"/>
  <c r="P393" i="12"/>
  <c r="P394" i="12"/>
  <c r="P395" i="12"/>
  <c r="P396" i="12"/>
  <c r="P397" i="12"/>
  <c r="P398" i="12"/>
  <c r="P399" i="12"/>
  <c r="P400" i="12"/>
  <c r="P401" i="12"/>
  <c r="P402" i="12"/>
  <c r="P403" i="12"/>
  <c r="P404" i="12"/>
  <c r="P405" i="12"/>
  <c r="P406" i="12"/>
  <c r="P407" i="12"/>
  <c r="P408" i="12"/>
  <c r="P409" i="12"/>
  <c r="P410" i="12"/>
  <c r="P411" i="12"/>
  <c r="P412" i="12"/>
  <c r="P413" i="12"/>
  <c r="P414" i="12"/>
  <c r="P415" i="12"/>
  <c r="P416" i="12"/>
  <c r="P417" i="12"/>
  <c r="P418" i="12"/>
  <c r="P419" i="12"/>
  <c r="P420" i="12"/>
  <c r="P421" i="12"/>
  <c r="P422" i="12"/>
  <c r="P423" i="12"/>
  <c r="P424" i="12"/>
  <c r="P425" i="12"/>
  <c r="P426" i="12"/>
  <c r="P427" i="12"/>
  <c r="P428" i="12"/>
  <c r="P429" i="12"/>
  <c r="P430" i="12"/>
  <c r="P431" i="12"/>
  <c r="P432" i="12"/>
  <c r="P433" i="12"/>
  <c r="P434" i="12"/>
  <c r="P435" i="12"/>
  <c r="P436" i="12"/>
  <c r="P437" i="12"/>
  <c r="P438" i="12"/>
  <c r="P439" i="12"/>
  <c r="P440" i="12"/>
  <c r="P441" i="12"/>
  <c r="P442" i="12"/>
  <c r="P443" i="12"/>
  <c r="P444" i="12"/>
  <c r="P445" i="12"/>
  <c r="P446" i="12"/>
  <c r="P447" i="12"/>
  <c r="P448" i="12"/>
  <c r="P449" i="12"/>
  <c r="P450" i="12"/>
  <c r="P451" i="12"/>
  <c r="P452" i="12"/>
  <c r="P453" i="12"/>
  <c r="P454" i="12"/>
  <c r="P455" i="12"/>
  <c r="P456" i="12"/>
  <c r="P457" i="12"/>
  <c r="P458" i="12"/>
  <c r="P459" i="12"/>
  <c r="P460" i="12"/>
  <c r="P461" i="12"/>
  <c r="P462" i="12"/>
  <c r="P463" i="12"/>
  <c r="P464" i="12"/>
  <c r="P465" i="12"/>
  <c r="P466" i="12"/>
  <c r="P467" i="12"/>
  <c r="P468" i="12"/>
  <c r="P469" i="12"/>
  <c r="P470" i="12"/>
  <c r="P471" i="12"/>
  <c r="P472" i="12"/>
  <c r="P473" i="12"/>
  <c r="P474" i="12"/>
  <c r="P475" i="12"/>
  <c r="P476" i="12"/>
  <c r="P477" i="12"/>
  <c r="P478" i="12"/>
  <c r="P479" i="12"/>
  <c r="P480" i="12"/>
  <c r="P481" i="12"/>
  <c r="P482" i="12"/>
  <c r="P483" i="12"/>
  <c r="P484" i="12"/>
  <c r="P485" i="12"/>
  <c r="P486" i="12"/>
  <c r="P487" i="12"/>
  <c r="P488" i="12"/>
  <c r="P489" i="12"/>
  <c r="P490" i="12"/>
  <c r="P491" i="12"/>
  <c r="P492" i="12"/>
  <c r="P493" i="12"/>
  <c r="P494" i="12"/>
  <c r="P495" i="12"/>
  <c r="P496" i="12"/>
  <c r="P497" i="12"/>
  <c r="P498" i="12"/>
  <c r="P499" i="12"/>
  <c r="P500" i="12"/>
  <c r="P501" i="12"/>
  <c r="P3"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18" i="12"/>
  <c r="O119" i="12"/>
  <c r="O120" i="12"/>
  <c r="O121" i="12"/>
  <c r="O122" i="12"/>
  <c r="O123" i="12"/>
  <c r="O124"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O215" i="12"/>
  <c r="O216" i="12"/>
  <c r="O217" i="12"/>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435" i="12"/>
  <c r="O436" i="12"/>
  <c r="O437" i="12"/>
  <c r="O438" i="12"/>
  <c r="O439" i="12"/>
  <c r="O440" i="12"/>
  <c r="O441" i="12"/>
  <c r="O442" i="12"/>
  <c r="O443" i="12"/>
  <c r="O444" i="12"/>
  <c r="O445" i="12"/>
  <c r="O446" i="12"/>
  <c r="O447" i="12"/>
  <c r="O448" i="12"/>
  <c r="O449" i="12"/>
  <c r="O450" i="12"/>
  <c r="O451" i="12"/>
  <c r="O452" i="12"/>
  <c r="O453" i="12"/>
  <c r="O454" i="12"/>
  <c r="O455" i="12"/>
  <c r="O456" i="12"/>
  <c r="O457" i="12"/>
  <c r="O458" i="12"/>
  <c r="O459" i="12"/>
  <c r="O460" i="12"/>
  <c r="O461" i="12"/>
  <c r="O462" i="12"/>
  <c r="O463" i="12"/>
  <c r="O464" i="12"/>
  <c r="O465" i="12"/>
  <c r="O466" i="12"/>
  <c r="O467" i="12"/>
  <c r="O468" i="12"/>
  <c r="O469" i="12"/>
  <c r="O470" i="12"/>
  <c r="O471" i="12"/>
  <c r="O472" i="12"/>
  <c r="O473" i="12"/>
  <c r="O474" i="12"/>
  <c r="O475" i="12"/>
  <c r="O476" i="12"/>
  <c r="O477" i="12"/>
  <c r="O478" i="12"/>
  <c r="O479" i="12"/>
  <c r="O480" i="12"/>
  <c r="O481" i="12"/>
  <c r="O482" i="12"/>
  <c r="O483" i="12"/>
  <c r="O484" i="12"/>
  <c r="O485" i="12"/>
  <c r="O486" i="12"/>
  <c r="O487" i="12"/>
  <c r="O488" i="12"/>
  <c r="O489" i="12"/>
  <c r="O490" i="12"/>
  <c r="O491" i="12"/>
  <c r="O492" i="12"/>
  <c r="O493" i="12"/>
  <c r="O494" i="12"/>
  <c r="O495" i="12"/>
  <c r="O496" i="12"/>
  <c r="O497" i="12"/>
  <c r="O498" i="12"/>
  <c r="O499" i="12"/>
  <c r="O500" i="12"/>
  <c r="O501" i="12"/>
  <c r="O3" i="12"/>
  <c r="P4" i="10"/>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169" i="10"/>
  <c r="P170" i="10"/>
  <c r="P171" i="10"/>
  <c r="P172" i="10"/>
  <c r="P173" i="10"/>
  <c r="P174" i="10"/>
  <c r="P175" i="10"/>
  <c r="P176" i="10"/>
  <c r="P177" i="10"/>
  <c r="P178" i="10"/>
  <c r="P179" i="10"/>
  <c r="P180" i="10"/>
  <c r="P181" i="10"/>
  <c r="P182" i="10"/>
  <c r="P183" i="10"/>
  <c r="P184" i="10"/>
  <c r="P185" i="10"/>
  <c r="P186" i="10"/>
  <c r="P187" i="10"/>
  <c r="P188" i="10"/>
  <c r="P189" i="10"/>
  <c r="P190" i="10"/>
  <c r="P191" i="10"/>
  <c r="P192" i="10"/>
  <c r="P193" i="10"/>
  <c r="P194" i="10"/>
  <c r="P195" i="10"/>
  <c r="P196" i="10"/>
  <c r="P197" i="10"/>
  <c r="P198" i="10"/>
  <c r="P199" i="10"/>
  <c r="P200" i="10"/>
  <c r="P201" i="10"/>
  <c r="P202" i="10"/>
  <c r="P203" i="10"/>
  <c r="P204" i="10"/>
  <c r="P205" i="10"/>
  <c r="P206" i="10"/>
  <c r="P207" i="10"/>
  <c r="P208" i="10"/>
  <c r="P209" i="10"/>
  <c r="P210" i="10"/>
  <c r="P211" i="10"/>
  <c r="P212" i="10"/>
  <c r="P213" i="10"/>
  <c r="P214" i="10"/>
  <c r="P215" i="10"/>
  <c r="P216" i="10"/>
  <c r="P217" i="10"/>
  <c r="P218" i="10"/>
  <c r="P219" i="10"/>
  <c r="P220" i="10"/>
  <c r="P221" i="10"/>
  <c r="P222" i="10"/>
  <c r="P223" i="10"/>
  <c r="P224" i="10"/>
  <c r="P225" i="10"/>
  <c r="P226" i="10"/>
  <c r="P227" i="10"/>
  <c r="P228" i="10"/>
  <c r="P229" i="10"/>
  <c r="P230" i="10"/>
  <c r="P231" i="10"/>
  <c r="P232" i="10"/>
  <c r="P233" i="10"/>
  <c r="P234" i="10"/>
  <c r="P235" i="10"/>
  <c r="P236" i="10"/>
  <c r="P237" i="10"/>
  <c r="P238" i="10"/>
  <c r="P239" i="10"/>
  <c r="P240" i="10"/>
  <c r="P241" i="10"/>
  <c r="P242" i="10"/>
  <c r="P243" i="10"/>
  <c r="P244" i="10"/>
  <c r="P245" i="10"/>
  <c r="P246" i="10"/>
  <c r="P247" i="10"/>
  <c r="P248" i="10"/>
  <c r="P249" i="10"/>
  <c r="P250" i="10"/>
  <c r="P251" i="10"/>
  <c r="P252" i="10"/>
  <c r="P253" i="10"/>
  <c r="P254" i="10"/>
  <c r="P255" i="10"/>
  <c r="P256" i="10"/>
  <c r="P257" i="10"/>
  <c r="P258" i="10"/>
  <c r="P259" i="10"/>
  <c r="P260" i="10"/>
  <c r="P261" i="10"/>
  <c r="P262" i="10"/>
  <c r="P263" i="10"/>
  <c r="P264" i="10"/>
  <c r="P265" i="10"/>
  <c r="P266" i="10"/>
  <c r="P267" i="10"/>
  <c r="P268" i="10"/>
  <c r="P269" i="10"/>
  <c r="P270" i="10"/>
  <c r="P271" i="10"/>
  <c r="P272" i="10"/>
  <c r="P273" i="10"/>
  <c r="P274" i="10"/>
  <c r="P275" i="10"/>
  <c r="P276" i="10"/>
  <c r="P277" i="10"/>
  <c r="P278" i="10"/>
  <c r="P279" i="10"/>
  <c r="P280" i="10"/>
  <c r="P281" i="10"/>
  <c r="P282" i="10"/>
  <c r="P283" i="10"/>
  <c r="P284" i="10"/>
  <c r="P285" i="10"/>
  <c r="P286" i="10"/>
  <c r="P287" i="10"/>
  <c r="P288" i="10"/>
  <c r="P289" i="10"/>
  <c r="P290" i="10"/>
  <c r="P291" i="10"/>
  <c r="P292" i="10"/>
  <c r="P293" i="10"/>
  <c r="P294" i="10"/>
  <c r="P295" i="10"/>
  <c r="P296" i="10"/>
  <c r="P297" i="10"/>
  <c r="P298" i="10"/>
  <c r="P299" i="10"/>
  <c r="P300" i="10"/>
  <c r="P301" i="10"/>
  <c r="P302" i="10"/>
  <c r="P303" i="10"/>
  <c r="P304" i="10"/>
  <c r="P305" i="10"/>
  <c r="P306" i="10"/>
  <c r="P307" i="10"/>
  <c r="P308" i="10"/>
  <c r="P309" i="10"/>
  <c r="P310" i="10"/>
  <c r="P311" i="10"/>
  <c r="P312" i="10"/>
  <c r="P313" i="10"/>
  <c r="P314" i="10"/>
  <c r="P315" i="10"/>
  <c r="P316" i="10"/>
  <c r="P317" i="10"/>
  <c r="P318" i="10"/>
  <c r="P319" i="10"/>
  <c r="P320" i="10"/>
  <c r="P321" i="10"/>
  <c r="P322" i="10"/>
  <c r="P323" i="10"/>
  <c r="P324" i="10"/>
  <c r="P325" i="10"/>
  <c r="P326" i="10"/>
  <c r="P327" i="10"/>
  <c r="P328" i="10"/>
  <c r="P329" i="10"/>
  <c r="P330" i="10"/>
  <c r="P331" i="10"/>
  <c r="P332" i="10"/>
  <c r="P333" i="10"/>
  <c r="P334" i="10"/>
  <c r="P335" i="10"/>
  <c r="P336" i="10"/>
  <c r="P337" i="10"/>
  <c r="P338" i="10"/>
  <c r="P339" i="10"/>
  <c r="P340" i="10"/>
  <c r="P341" i="10"/>
  <c r="P342" i="10"/>
  <c r="P343" i="10"/>
  <c r="P344" i="10"/>
  <c r="P345" i="10"/>
  <c r="P346" i="10"/>
  <c r="P347" i="10"/>
  <c r="P348" i="10"/>
  <c r="P349" i="10"/>
  <c r="P350" i="10"/>
  <c r="P351" i="10"/>
  <c r="P352" i="10"/>
  <c r="P353" i="10"/>
  <c r="P354" i="10"/>
  <c r="P355" i="10"/>
  <c r="P356" i="10"/>
  <c r="P357" i="10"/>
  <c r="P358" i="10"/>
  <c r="P359" i="10"/>
  <c r="P360" i="10"/>
  <c r="P361" i="10"/>
  <c r="P362" i="10"/>
  <c r="P363" i="10"/>
  <c r="P364" i="10"/>
  <c r="P365" i="10"/>
  <c r="P366" i="10"/>
  <c r="P367" i="10"/>
  <c r="P368" i="10"/>
  <c r="P369" i="10"/>
  <c r="P370" i="10"/>
  <c r="P371" i="10"/>
  <c r="P372" i="10"/>
  <c r="P373" i="10"/>
  <c r="P374" i="10"/>
  <c r="P375" i="10"/>
  <c r="P376" i="10"/>
  <c r="P377" i="10"/>
  <c r="P378" i="10"/>
  <c r="P379" i="10"/>
  <c r="P380" i="10"/>
  <c r="P381" i="10"/>
  <c r="P382" i="10"/>
  <c r="P383" i="10"/>
  <c r="P384" i="10"/>
  <c r="P385" i="10"/>
  <c r="P386" i="10"/>
  <c r="P387" i="10"/>
  <c r="P388" i="10"/>
  <c r="P389" i="10"/>
  <c r="P390" i="10"/>
  <c r="P391" i="10"/>
  <c r="P392" i="10"/>
  <c r="P393" i="10"/>
  <c r="P394" i="10"/>
  <c r="P395" i="10"/>
  <c r="P396" i="10"/>
  <c r="P397" i="10"/>
  <c r="P398" i="10"/>
  <c r="P399" i="10"/>
  <c r="P400" i="10"/>
  <c r="P401" i="10"/>
  <c r="P402" i="10"/>
  <c r="P403" i="10"/>
  <c r="P404" i="10"/>
  <c r="P405" i="10"/>
  <c r="P406" i="10"/>
  <c r="P407" i="10"/>
  <c r="P408" i="10"/>
  <c r="P409" i="10"/>
  <c r="P410" i="10"/>
  <c r="P411" i="10"/>
  <c r="P412" i="10"/>
  <c r="P413" i="10"/>
  <c r="P414" i="10"/>
  <c r="P415" i="10"/>
  <c r="P416" i="10"/>
  <c r="P417" i="10"/>
  <c r="P418" i="10"/>
  <c r="P419" i="10"/>
  <c r="P420" i="10"/>
  <c r="P421" i="10"/>
  <c r="P422" i="10"/>
  <c r="P423" i="10"/>
  <c r="P424" i="10"/>
  <c r="P425" i="10"/>
  <c r="P426" i="10"/>
  <c r="P427" i="10"/>
  <c r="P428" i="10"/>
  <c r="P429" i="10"/>
  <c r="P430" i="10"/>
  <c r="P431" i="10"/>
  <c r="P432" i="10"/>
  <c r="P433" i="10"/>
  <c r="P434" i="10"/>
  <c r="P435" i="10"/>
  <c r="P436" i="10"/>
  <c r="P437" i="10"/>
  <c r="P438" i="10"/>
  <c r="P439" i="10"/>
  <c r="P440" i="10"/>
  <c r="P441" i="10"/>
  <c r="P442" i="10"/>
  <c r="P443" i="10"/>
  <c r="P444" i="10"/>
  <c r="P445" i="10"/>
  <c r="P446" i="10"/>
  <c r="P447" i="10"/>
  <c r="P448" i="10"/>
  <c r="P449" i="10"/>
  <c r="P450" i="10"/>
  <c r="P451" i="10"/>
  <c r="P452" i="10"/>
  <c r="P453" i="10"/>
  <c r="P454" i="10"/>
  <c r="P455" i="10"/>
  <c r="P456" i="10"/>
  <c r="P457" i="10"/>
  <c r="P458" i="10"/>
  <c r="P459" i="10"/>
  <c r="P460" i="10"/>
  <c r="P461" i="10"/>
  <c r="P462" i="10"/>
  <c r="P463" i="10"/>
  <c r="P464" i="10"/>
  <c r="P465" i="10"/>
  <c r="P466" i="10"/>
  <c r="P467" i="10"/>
  <c r="P468" i="10"/>
  <c r="P469" i="10"/>
  <c r="P470" i="10"/>
  <c r="P471" i="10"/>
  <c r="P472" i="10"/>
  <c r="P473" i="10"/>
  <c r="P474" i="10"/>
  <c r="P475" i="10"/>
  <c r="P476" i="10"/>
  <c r="P477" i="10"/>
  <c r="P478" i="10"/>
  <c r="P479" i="10"/>
  <c r="P480" i="10"/>
  <c r="P481" i="10"/>
  <c r="P482" i="10"/>
  <c r="P483" i="10"/>
  <c r="P484" i="10"/>
  <c r="P485" i="10"/>
  <c r="P486" i="10"/>
  <c r="P487" i="10"/>
  <c r="P488" i="10"/>
  <c r="P489" i="10"/>
  <c r="P490" i="10"/>
  <c r="P491" i="10"/>
  <c r="P492" i="10"/>
  <c r="P493" i="10"/>
  <c r="P494" i="10"/>
  <c r="P495" i="10"/>
  <c r="P496" i="10"/>
  <c r="P497" i="10"/>
  <c r="P498" i="10"/>
  <c r="P499" i="10"/>
  <c r="P500" i="10"/>
  <c r="P501" i="10"/>
  <c r="O4" i="10"/>
  <c r="O5" i="10"/>
  <c r="O6" i="10"/>
  <c r="O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0"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O223" i="10"/>
  <c r="O224" i="10"/>
  <c r="O225" i="10"/>
  <c r="O226" i="10"/>
  <c r="O227" i="10"/>
  <c r="O228" i="10"/>
  <c r="O229" i="10"/>
  <c r="O230" i="10"/>
  <c r="O231" i="10"/>
  <c r="O232" i="10"/>
  <c r="O233" i="10"/>
  <c r="O234" i="10"/>
  <c r="O235" i="10"/>
  <c r="O236" i="10"/>
  <c r="O237" i="10"/>
  <c r="O238" i="10"/>
  <c r="O239" i="10"/>
  <c r="O240" i="10"/>
  <c r="O241" i="10"/>
  <c r="O242" i="10"/>
  <c r="O243" i="10"/>
  <c r="O244" i="10"/>
  <c r="O245" i="10"/>
  <c r="O246" i="10"/>
  <c r="O247" i="10"/>
  <c r="O248" i="10"/>
  <c r="O249" i="10"/>
  <c r="O250" i="10"/>
  <c r="O251" i="10"/>
  <c r="O252" i="10"/>
  <c r="O253" i="10"/>
  <c r="O254" i="10"/>
  <c r="O255" i="10"/>
  <c r="O256" i="10"/>
  <c r="O257" i="10"/>
  <c r="O258" i="10"/>
  <c r="O259" i="10"/>
  <c r="O260" i="10"/>
  <c r="O261" i="10"/>
  <c r="O262" i="10"/>
  <c r="O263" i="10"/>
  <c r="O264" i="10"/>
  <c r="O265" i="10"/>
  <c r="O266" i="10"/>
  <c r="O267" i="10"/>
  <c r="O268" i="10"/>
  <c r="O269" i="10"/>
  <c r="O270" i="10"/>
  <c r="O271" i="10"/>
  <c r="O272" i="10"/>
  <c r="O273" i="10"/>
  <c r="O274" i="10"/>
  <c r="O275" i="10"/>
  <c r="O276" i="10"/>
  <c r="O277" i="10"/>
  <c r="O278" i="10"/>
  <c r="O279" i="10"/>
  <c r="O280" i="10"/>
  <c r="O281" i="10"/>
  <c r="O282" i="10"/>
  <c r="O283" i="10"/>
  <c r="O284" i="10"/>
  <c r="O285" i="10"/>
  <c r="O286" i="10"/>
  <c r="O287" i="10"/>
  <c r="O288" i="10"/>
  <c r="O289" i="10"/>
  <c r="O290" i="10"/>
  <c r="O291" i="10"/>
  <c r="O292" i="10"/>
  <c r="O293" i="10"/>
  <c r="O294" i="10"/>
  <c r="O295" i="10"/>
  <c r="O296" i="10"/>
  <c r="O297" i="10"/>
  <c r="O298" i="10"/>
  <c r="O299" i="10"/>
  <c r="O300" i="10"/>
  <c r="O301" i="10"/>
  <c r="O302" i="10"/>
  <c r="O303" i="10"/>
  <c r="O304" i="10"/>
  <c r="O305" i="10"/>
  <c r="O306" i="10"/>
  <c r="O307" i="10"/>
  <c r="O308" i="10"/>
  <c r="O309" i="10"/>
  <c r="O310" i="10"/>
  <c r="O311" i="10"/>
  <c r="O312" i="10"/>
  <c r="O313" i="10"/>
  <c r="O314" i="10"/>
  <c r="O315" i="10"/>
  <c r="O316" i="10"/>
  <c r="O317" i="10"/>
  <c r="O318" i="10"/>
  <c r="O319" i="10"/>
  <c r="O320" i="10"/>
  <c r="O321" i="10"/>
  <c r="O322" i="10"/>
  <c r="O323" i="10"/>
  <c r="O324" i="10"/>
  <c r="O325" i="10"/>
  <c r="O326" i="10"/>
  <c r="O327" i="10"/>
  <c r="O328" i="10"/>
  <c r="O329" i="10"/>
  <c r="O330" i="10"/>
  <c r="O331" i="10"/>
  <c r="O332" i="10"/>
  <c r="O333" i="10"/>
  <c r="O334" i="10"/>
  <c r="O335" i="10"/>
  <c r="O336" i="10"/>
  <c r="O337" i="10"/>
  <c r="O338" i="10"/>
  <c r="O339" i="10"/>
  <c r="O340" i="10"/>
  <c r="O341" i="10"/>
  <c r="O342" i="10"/>
  <c r="O343" i="10"/>
  <c r="O344" i="10"/>
  <c r="O345" i="10"/>
  <c r="O346" i="10"/>
  <c r="O347" i="10"/>
  <c r="O348" i="10"/>
  <c r="O349" i="10"/>
  <c r="O350" i="10"/>
  <c r="O351" i="10"/>
  <c r="O352" i="10"/>
  <c r="O353" i="10"/>
  <c r="O354" i="10"/>
  <c r="O355" i="10"/>
  <c r="O356" i="10"/>
  <c r="O357" i="10"/>
  <c r="O358" i="10"/>
  <c r="O359" i="10"/>
  <c r="O360" i="10"/>
  <c r="O361" i="10"/>
  <c r="O362" i="10"/>
  <c r="O363" i="10"/>
  <c r="O364" i="10"/>
  <c r="O365" i="10"/>
  <c r="O366" i="10"/>
  <c r="O367" i="10"/>
  <c r="O368" i="10"/>
  <c r="O369" i="10"/>
  <c r="O370" i="10"/>
  <c r="O371" i="10"/>
  <c r="O372" i="10"/>
  <c r="O373" i="10"/>
  <c r="O374" i="10"/>
  <c r="O375" i="10"/>
  <c r="O376" i="10"/>
  <c r="O377" i="10"/>
  <c r="O378" i="10"/>
  <c r="O379" i="10"/>
  <c r="O380" i="10"/>
  <c r="O381" i="10"/>
  <c r="O382" i="10"/>
  <c r="O383" i="10"/>
  <c r="O384" i="10"/>
  <c r="O385" i="10"/>
  <c r="O386" i="10"/>
  <c r="O387" i="10"/>
  <c r="O388" i="10"/>
  <c r="O389" i="10"/>
  <c r="O390" i="10"/>
  <c r="O391" i="10"/>
  <c r="O392" i="10"/>
  <c r="O393" i="10"/>
  <c r="O394" i="10"/>
  <c r="O395" i="10"/>
  <c r="O396" i="10"/>
  <c r="O397" i="10"/>
  <c r="O398" i="10"/>
  <c r="O399" i="10"/>
  <c r="O400" i="10"/>
  <c r="O401" i="10"/>
  <c r="O402" i="10"/>
  <c r="O403" i="10"/>
  <c r="O404" i="10"/>
  <c r="O405" i="10"/>
  <c r="O406" i="10"/>
  <c r="O407" i="10"/>
  <c r="O408" i="10"/>
  <c r="O409" i="10"/>
  <c r="O410" i="10"/>
  <c r="O411" i="10"/>
  <c r="O412" i="10"/>
  <c r="O413" i="10"/>
  <c r="O414" i="10"/>
  <c r="O415" i="10"/>
  <c r="O416" i="10"/>
  <c r="O417" i="10"/>
  <c r="O418" i="10"/>
  <c r="O419" i="10"/>
  <c r="O420" i="10"/>
  <c r="O421" i="10"/>
  <c r="O422" i="10"/>
  <c r="O423" i="10"/>
  <c r="O424" i="10"/>
  <c r="O425" i="10"/>
  <c r="O426" i="10"/>
  <c r="O427" i="10"/>
  <c r="O428" i="10"/>
  <c r="O429" i="10"/>
  <c r="O430" i="10"/>
  <c r="O431" i="10"/>
  <c r="O432" i="10"/>
  <c r="O433" i="10"/>
  <c r="O434" i="10"/>
  <c r="O435" i="10"/>
  <c r="O436" i="10"/>
  <c r="O437" i="10"/>
  <c r="O438" i="10"/>
  <c r="O439" i="10"/>
  <c r="O440" i="10"/>
  <c r="O441" i="10"/>
  <c r="O442" i="10"/>
  <c r="O443" i="10"/>
  <c r="O444" i="10"/>
  <c r="O445" i="10"/>
  <c r="O446" i="10"/>
  <c r="O447" i="10"/>
  <c r="O448" i="10"/>
  <c r="O449" i="10"/>
  <c r="O450" i="10"/>
  <c r="O451" i="10"/>
  <c r="O452" i="10"/>
  <c r="O453" i="10"/>
  <c r="O454" i="10"/>
  <c r="O455" i="10"/>
  <c r="O456" i="10"/>
  <c r="O457" i="10"/>
  <c r="O458" i="10"/>
  <c r="O459" i="10"/>
  <c r="O460" i="10"/>
  <c r="O461" i="10"/>
  <c r="O462" i="10"/>
  <c r="O463" i="10"/>
  <c r="O464" i="10"/>
  <c r="O465" i="10"/>
  <c r="O466" i="10"/>
  <c r="O467" i="10"/>
  <c r="O468" i="10"/>
  <c r="O469" i="10"/>
  <c r="O470" i="10"/>
  <c r="O471" i="10"/>
  <c r="O472" i="10"/>
  <c r="O473" i="10"/>
  <c r="O474" i="10"/>
  <c r="O475" i="10"/>
  <c r="O476" i="10"/>
  <c r="O477" i="10"/>
  <c r="O478" i="10"/>
  <c r="O479" i="10"/>
  <c r="O480" i="10"/>
  <c r="O481" i="10"/>
  <c r="O482" i="10"/>
  <c r="O483" i="10"/>
  <c r="O484" i="10"/>
  <c r="O485" i="10"/>
  <c r="O486" i="10"/>
  <c r="O487" i="10"/>
  <c r="O488" i="10"/>
  <c r="O489" i="10"/>
  <c r="O490" i="10"/>
  <c r="O491" i="10"/>
  <c r="O492" i="10"/>
  <c r="O493" i="10"/>
  <c r="O494" i="10"/>
  <c r="O495" i="10"/>
  <c r="O496" i="10"/>
  <c r="O497" i="10"/>
  <c r="O498" i="10"/>
  <c r="O499" i="10"/>
  <c r="O500" i="10"/>
  <c r="O501" i="10"/>
  <c r="P3" i="10"/>
  <c r="O3" i="10"/>
  <c r="Q4" i="12" l="1"/>
  <c r="Q5" i="12"/>
  <c r="Q6" i="12"/>
  <c r="Q7" i="12"/>
  <c r="Q8" i="12"/>
  <c r="Q9" i="12"/>
  <c r="Q10" i="12"/>
  <c r="Q11" i="12"/>
  <c r="Q1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68" i="12"/>
  <c r="Q69" i="12"/>
  <c r="Q70" i="12"/>
  <c r="Q71" i="12"/>
  <c r="Q72" i="12"/>
  <c r="Q73" i="12"/>
  <c r="Q74" i="12"/>
  <c r="Q75" i="12"/>
  <c r="Q76" i="12"/>
  <c r="Q77" i="12"/>
  <c r="Q78" i="12"/>
  <c r="Q79" i="12"/>
  <c r="Q80" i="12"/>
  <c r="Q81" i="12"/>
  <c r="Q82" i="12"/>
  <c r="Q83" i="12"/>
  <c r="Q84" i="12"/>
  <c r="Q85" i="12"/>
  <c r="Q86" i="12"/>
  <c r="Q87" i="12"/>
  <c r="Q88" i="12"/>
  <c r="Q89" i="12"/>
  <c r="Q90" i="12"/>
  <c r="Q91" i="12"/>
  <c r="Q92" i="12"/>
  <c r="Q93" i="12"/>
  <c r="Q94" i="12"/>
  <c r="Q95" i="12"/>
  <c r="Q96" i="12"/>
  <c r="Q97" i="12"/>
  <c r="Q98" i="12"/>
  <c r="Q99" i="12"/>
  <c r="Q100" i="12"/>
  <c r="Q101" i="12"/>
  <c r="Q102" i="12"/>
  <c r="Q103" i="12"/>
  <c r="Q104" i="12"/>
  <c r="Q105" i="12"/>
  <c r="Q106" i="12"/>
  <c r="Q107" i="12"/>
  <c r="Q108" i="12"/>
  <c r="Q109" i="12"/>
  <c r="Q110" i="12"/>
  <c r="Q111" i="12"/>
  <c r="Q112" i="12"/>
  <c r="Q113" i="12"/>
  <c r="Q114" i="12"/>
  <c r="Q115" i="12"/>
  <c r="Q116" i="12"/>
  <c r="Q117" i="12"/>
  <c r="Q118" i="12"/>
  <c r="Q119" i="12"/>
  <c r="Q120" i="12"/>
  <c r="Q121" i="12"/>
  <c r="Q122" i="12"/>
  <c r="Q123" i="12"/>
  <c r="Q124" i="12"/>
  <c r="Q125" i="12"/>
  <c r="Q126" i="12"/>
  <c r="Q127" i="12"/>
  <c r="Q128" i="12"/>
  <c r="Q129" i="12"/>
  <c r="Q130" i="12"/>
  <c r="Q131" i="12"/>
  <c r="Q132" i="12"/>
  <c r="Q133" i="12"/>
  <c r="Q134" i="12"/>
  <c r="Q135" i="12"/>
  <c r="Q136" i="12"/>
  <c r="Q137" i="12"/>
  <c r="Q138" i="12"/>
  <c r="Q139" i="12"/>
  <c r="Q140" i="12"/>
  <c r="Q141" i="12"/>
  <c r="Q142" i="12"/>
  <c r="Q143" i="12"/>
  <c r="Q144" i="12"/>
  <c r="Q145" i="12"/>
  <c r="Q146" i="12"/>
  <c r="Q147" i="12"/>
  <c r="Q148" i="12"/>
  <c r="Q149" i="12"/>
  <c r="Q150" i="12"/>
  <c r="Q151" i="12"/>
  <c r="Q152" i="12"/>
  <c r="Q153" i="12"/>
  <c r="Q154" i="12"/>
  <c r="Q155" i="12"/>
  <c r="Q156" i="12"/>
  <c r="Q157" i="12"/>
  <c r="Q158" i="12"/>
  <c r="Q159" i="12"/>
  <c r="Q160" i="12"/>
  <c r="Q161" i="12"/>
  <c r="Q162" i="12"/>
  <c r="Q163" i="12"/>
  <c r="Q164" i="12"/>
  <c r="Q165" i="12"/>
  <c r="Q166" i="12"/>
  <c r="Q167" i="12"/>
  <c r="Q168" i="12"/>
  <c r="Q169" i="12"/>
  <c r="Q170" i="12"/>
  <c r="Q171" i="12"/>
  <c r="Q172" i="12"/>
  <c r="Q173" i="12"/>
  <c r="Q174" i="12"/>
  <c r="Q175" i="12"/>
  <c r="Q176" i="12"/>
  <c r="Q177" i="12"/>
  <c r="Q178" i="12"/>
  <c r="Q179" i="12"/>
  <c r="Q180" i="12"/>
  <c r="Q181" i="12"/>
  <c r="Q182" i="12"/>
  <c r="Q183" i="12"/>
  <c r="Q184" i="12"/>
  <c r="Q185" i="12"/>
  <c r="Q186" i="12"/>
  <c r="Q187" i="12"/>
  <c r="Q188" i="12"/>
  <c r="Q189" i="12"/>
  <c r="Q190" i="12"/>
  <c r="Q191" i="12"/>
  <c r="Q192" i="12"/>
  <c r="Q193" i="12"/>
  <c r="Q194" i="12"/>
  <c r="Q195" i="12"/>
  <c r="Q196" i="12"/>
  <c r="Q197" i="12"/>
  <c r="Q198" i="12"/>
  <c r="Q199" i="12"/>
  <c r="Q200" i="12"/>
  <c r="Q201" i="12"/>
  <c r="Q202" i="12"/>
  <c r="Q203" i="12"/>
  <c r="Q204" i="12"/>
  <c r="Q205" i="12"/>
  <c r="Q206" i="12"/>
  <c r="Q207" i="12"/>
  <c r="Q208" i="12"/>
  <c r="Q209" i="12"/>
  <c r="Q210" i="12"/>
  <c r="Q211" i="12"/>
  <c r="Q212" i="12"/>
  <c r="Q213" i="12"/>
  <c r="Q214" i="12"/>
  <c r="Q215" i="12"/>
  <c r="Q216" i="12"/>
  <c r="Q217" i="12"/>
  <c r="Q218" i="12"/>
  <c r="Q219" i="12"/>
  <c r="Q220" i="12"/>
  <c r="Q221" i="12"/>
  <c r="Q222" i="12"/>
  <c r="Q223" i="12"/>
  <c r="Q224" i="12"/>
  <c r="Q225" i="12"/>
  <c r="Q226" i="12"/>
  <c r="Q227" i="12"/>
  <c r="Q228" i="12"/>
  <c r="Q229" i="12"/>
  <c r="Q230" i="12"/>
  <c r="Q231" i="12"/>
  <c r="Q232" i="12"/>
  <c r="Q233" i="12"/>
  <c r="Q234" i="12"/>
  <c r="Q235" i="12"/>
  <c r="Q236" i="12"/>
  <c r="Q237" i="12"/>
  <c r="Q238" i="12"/>
  <c r="Q239" i="12"/>
  <c r="Q240" i="12"/>
  <c r="Q241" i="12"/>
  <c r="Q242" i="12"/>
  <c r="Q243" i="12"/>
  <c r="Q244" i="12"/>
  <c r="Q245" i="12"/>
  <c r="Q246" i="12"/>
  <c r="Q247" i="12"/>
  <c r="Q248" i="12"/>
  <c r="Q249" i="12"/>
  <c r="Q250" i="12"/>
  <c r="Q251" i="12"/>
  <c r="Q252" i="12"/>
  <c r="Q253" i="12"/>
  <c r="Q254" i="12"/>
  <c r="Q255" i="12"/>
  <c r="Q256" i="12"/>
  <c r="Q257" i="12"/>
  <c r="Q258" i="12"/>
  <c r="Q259" i="12"/>
  <c r="Q260" i="12"/>
  <c r="Q261" i="12"/>
  <c r="Q262" i="12"/>
  <c r="Q263" i="12"/>
  <c r="Q264" i="12"/>
  <c r="Q265" i="12"/>
  <c r="Q266" i="12"/>
  <c r="Q267" i="12"/>
  <c r="Q268" i="12"/>
  <c r="Q269" i="12"/>
  <c r="Q270" i="12"/>
  <c r="Q271" i="12"/>
  <c r="Q272" i="12"/>
  <c r="Q273" i="12"/>
  <c r="Q274" i="12"/>
  <c r="Q275" i="12"/>
  <c r="Q276" i="12"/>
  <c r="Q277" i="12"/>
  <c r="Q278" i="12"/>
  <c r="Q279" i="12"/>
  <c r="Q280" i="12"/>
  <c r="Q281" i="12"/>
  <c r="Q282" i="12"/>
  <c r="Q283" i="12"/>
  <c r="Q284" i="12"/>
  <c r="Q285" i="12"/>
  <c r="Q286" i="12"/>
  <c r="Q287" i="12"/>
  <c r="Q288" i="12"/>
  <c r="Q289" i="12"/>
  <c r="Q290" i="12"/>
  <c r="Q291" i="12"/>
  <c r="Q292" i="12"/>
  <c r="Q293" i="12"/>
  <c r="Q294" i="12"/>
  <c r="Q295" i="12"/>
  <c r="Q296" i="12"/>
  <c r="Q297" i="12"/>
  <c r="Q298" i="12"/>
  <c r="Q299" i="12"/>
  <c r="Q300" i="12"/>
  <c r="Q301" i="12"/>
  <c r="Q302" i="12"/>
  <c r="Q303" i="12"/>
  <c r="Q304" i="12"/>
  <c r="Q305" i="12"/>
  <c r="Q306" i="12"/>
  <c r="Q307" i="12"/>
  <c r="Q308" i="12"/>
  <c r="Q309" i="12"/>
  <c r="Q310" i="12"/>
  <c r="Q311" i="12"/>
  <c r="Q312" i="12"/>
  <c r="Q313" i="12"/>
  <c r="Q314" i="12"/>
  <c r="Q315" i="12"/>
  <c r="Q316" i="12"/>
  <c r="Q317" i="12"/>
  <c r="Q318" i="12"/>
  <c r="Q319" i="12"/>
  <c r="Q320" i="12"/>
  <c r="Q321" i="12"/>
  <c r="Q322" i="12"/>
  <c r="Q323" i="12"/>
  <c r="Q324" i="12"/>
  <c r="Q325" i="12"/>
  <c r="Q326" i="12"/>
  <c r="Q327" i="12"/>
  <c r="Q328" i="12"/>
  <c r="Q329" i="12"/>
  <c r="Q330" i="12"/>
  <c r="Q331" i="12"/>
  <c r="Q332" i="12"/>
  <c r="Q333" i="12"/>
  <c r="Q334" i="12"/>
  <c r="Q335" i="12"/>
  <c r="Q336" i="12"/>
  <c r="Q337" i="12"/>
  <c r="Q338" i="12"/>
  <c r="Q339" i="12"/>
  <c r="Q340" i="12"/>
  <c r="Q341" i="12"/>
  <c r="Q342" i="12"/>
  <c r="Q343" i="12"/>
  <c r="Q344" i="12"/>
  <c r="Q345" i="12"/>
  <c r="Q346" i="12"/>
  <c r="Q347" i="12"/>
  <c r="Q348" i="12"/>
  <c r="Q349" i="12"/>
  <c r="Q350" i="12"/>
  <c r="Q351" i="12"/>
  <c r="Q352" i="12"/>
  <c r="Q353" i="12"/>
  <c r="Q354" i="12"/>
  <c r="Q355" i="12"/>
  <c r="Q356" i="12"/>
  <c r="Q357" i="12"/>
  <c r="Q358" i="12"/>
  <c r="Q359" i="12"/>
  <c r="Q360" i="12"/>
  <c r="Q361" i="12"/>
  <c r="Q362" i="12"/>
  <c r="Q363" i="12"/>
  <c r="Q364" i="12"/>
  <c r="Q365" i="12"/>
  <c r="Q366" i="12"/>
  <c r="Q367" i="12"/>
  <c r="Q368" i="12"/>
  <c r="Q369" i="12"/>
  <c r="Q370" i="12"/>
  <c r="Q371" i="12"/>
  <c r="Q372" i="12"/>
  <c r="Q373" i="12"/>
  <c r="Q374" i="12"/>
  <c r="Q375" i="12"/>
  <c r="Q376" i="12"/>
  <c r="Q377" i="12"/>
  <c r="Q378" i="12"/>
  <c r="Q379" i="12"/>
  <c r="Q380" i="12"/>
  <c r="Q381" i="12"/>
  <c r="Q382" i="12"/>
  <c r="Q383" i="12"/>
  <c r="Q384" i="12"/>
  <c r="Q385" i="12"/>
  <c r="Q386" i="12"/>
  <c r="Q387" i="12"/>
  <c r="Q388" i="12"/>
  <c r="Q389" i="12"/>
  <c r="Q390" i="12"/>
  <c r="Q391" i="12"/>
  <c r="Q392" i="12"/>
  <c r="Q393" i="12"/>
  <c r="Q394" i="12"/>
  <c r="Q395" i="12"/>
  <c r="Q396" i="12"/>
  <c r="Q397" i="12"/>
  <c r="Q398" i="12"/>
  <c r="Q399" i="12"/>
  <c r="Q400" i="12"/>
  <c r="Q401" i="12"/>
  <c r="Q402" i="12"/>
  <c r="Q403" i="12"/>
  <c r="Q404" i="12"/>
  <c r="Q405" i="12"/>
  <c r="Q406" i="12"/>
  <c r="Q407" i="12"/>
  <c r="Q408" i="12"/>
  <c r="Q409" i="12"/>
  <c r="Q410" i="12"/>
  <c r="Q411" i="12"/>
  <c r="Q412" i="12"/>
  <c r="Q413" i="12"/>
  <c r="Q414" i="12"/>
  <c r="Q415" i="12"/>
  <c r="Q416" i="12"/>
  <c r="Q417" i="12"/>
  <c r="Q418" i="12"/>
  <c r="Q419" i="12"/>
  <c r="Q420" i="12"/>
  <c r="Q421" i="12"/>
  <c r="Q422" i="12"/>
  <c r="Q423" i="12"/>
  <c r="Q424" i="12"/>
  <c r="Q425" i="12"/>
  <c r="Q426" i="12"/>
  <c r="Q427" i="12"/>
  <c r="Q428" i="12"/>
  <c r="Q429" i="12"/>
  <c r="Q430" i="12"/>
  <c r="Q431" i="12"/>
  <c r="Q432" i="12"/>
  <c r="Q433" i="12"/>
  <c r="Q434" i="12"/>
  <c r="Q435" i="12"/>
  <c r="Q436" i="12"/>
  <c r="Q437" i="12"/>
  <c r="Q438" i="12"/>
  <c r="Q439" i="12"/>
  <c r="Q440" i="12"/>
  <c r="Q441" i="12"/>
  <c r="Q442" i="12"/>
  <c r="Q443" i="12"/>
  <c r="Q444" i="12"/>
  <c r="N444" i="12" s="1"/>
  <c r="Q445" i="12"/>
  <c r="Q446" i="12"/>
  <c r="Q447" i="12"/>
  <c r="Q448" i="12"/>
  <c r="N448" i="12" s="1"/>
  <c r="Q449" i="12"/>
  <c r="Q450" i="12"/>
  <c r="Q451" i="12"/>
  <c r="Q452" i="12"/>
  <c r="N452" i="12" s="1"/>
  <c r="Q453" i="12"/>
  <c r="Q454" i="12"/>
  <c r="Q455" i="12"/>
  <c r="Q456" i="12"/>
  <c r="N456" i="12" s="1"/>
  <c r="Q457" i="12"/>
  <c r="Q458" i="12"/>
  <c r="Q459" i="12"/>
  <c r="Q460" i="12"/>
  <c r="N460" i="12" s="1"/>
  <c r="Q461" i="12"/>
  <c r="Q462" i="12"/>
  <c r="Q463" i="12"/>
  <c r="Q464" i="12"/>
  <c r="N464" i="12" s="1"/>
  <c r="Q465" i="12"/>
  <c r="Q466" i="12"/>
  <c r="Q467" i="12"/>
  <c r="Q468" i="12"/>
  <c r="N468" i="12" s="1"/>
  <c r="Q469" i="12"/>
  <c r="Q470" i="12"/>
  <c r="Q471" i="12"/>
  <c r="Q472" i="12"/>
  <c r="N472" i="12" s="1"/>
  <c r="Q473" i="12"/>
  <c r="Q474" i="12"/>
  <c r="Q475" i="12"/>
  <c r="Q476" i="12"/>
  <c r="N476" i="12" s="1"/>
  <c r="Q477" i="12"/>
  <c r="Q478" i="12"/>
  <c r="Q479" i="12"/>
  <c r="Q480" i="12"/>
  <c r="N480" i="12" s="1"/>
  <c r="Q481" i="12"/>
  <c r="Q482" i="12"/>
  <c r="Q483" i="12"/>
  <c r="Q484" i="12"/>
  <c r="N484" i="12" s="1"/>
  <c r="Q485" i="12"/>
  <c r="Q486" i="12"/>
  <c r="Q487" i="12"/>
  <c r="Q488" i="12"/>
  <c r="N488" i="12" s="1"/>
  <c r="Q489" i="12"/>
  <c r="Q490" i="12"/>
  <c r="Q491" i="12"/>
  <c r="Q492" i="12"/>
  <c r="N492" i="12" s="1"/>
  <c r="Q493" i="12"/>
  <c r="Q494" i="12"/>
  <c r="Q495" i="12"/>
  <c r="Q496" i="12"/>
  <c r="N496" i="12" s="1"/>
  <c r="Q497" i="12"/>
  <c r="Q498" i="12"/>
  <c r="Q499" i="12"/>
  <c r="Q500" i="12"/>
  <c r="N500" i="12" s="1"/>
  <c r="Q501" i="12"/>
  <c r="Q3" i="12"/>
  <c r="Q4" i="10"/>
  <c r="Q5" i="10"/>
  <c r="Q6" i="10"/>
  <c r="Q7" i="10"/>
  <c r="Q8" i="10"/>
  <c r="Q9" i="10"/>
  <c r="Q10" i="10"/>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3" i="10"/>
  <c r="Q64" i="10"/>
  <c r="Q65" i="10"/>
  <c r="Q66" i="10"/>
  <c r="Q67" i="10"/>
  <c r="Q68" i="10"/>
  <c r="Q69" i="10"/>
  <c r="Q70" i="10"/>
  <c r="Q71" i="10"/>
  <c r="Q72" i="10"/>
  <c r="Q73" i="10"/>
  <c r="Q74" i="10"/>
  <c r="Q75" i="10"/>
  <c r="Q76" i="10"/>
  <c r="Q77" i="10"/>
  <c r="Q78" i="10"/>
  <c r="Q79" i="10"/>
  <c r="Q80" i="10"/>
  <c r="Q81" i="10"/>
  <c r="Q82" i="10"/>
  <c r="Q83" i="10"/>
  <c r="Q84" i="10"/>
  <c r="Q85" i="10"/>
  <c r="Q86" i="10"/>
  <c r="Q87" i="10"/>
  <c r="Q88" i="10"/>
  <c r="Q89" i="10"/>
  <c r="Q90" i="10"/>
  <c r="Q91" i="10"/>
  <c r="Q92" i="10"/>
  <c r="Q93" i="10"/>
  <c r="Q94" i="10"/>
  <c r="Q95" i="10"/>
  <c r="Q96" i="10"/>
  <c r="Q97" i="10"/>
  <c r="Q98" i="10"/>
  <c r="Q99" i="10"/>
  <c r="Q100" i="10"/>
  <c r="Q101" i="10"/>
  <c r="Q102" i="10"/>
  <c r="Q103" i="10"/>
  <c r="Q104" i="10"/>
  <c r="Q105" i="10"/>
  <c r="Q106" i="10"/>
  <c r="Q107" i="10"/>
  <c r="Q108" i="10"/>
  <c r="Q109" i="10"/>
  <c r="Q110" i="10"/>
  <c r="Q111" i="10"/>
  <c r="Q112" i="10"/>
  <c r="Q113" i="10"/>
  <c r="Q114" i="10"/>
  <c r="Q115" i="10"/>
  <c r="Q116" i="10"/>
  <c r="Q117" i="10"/>
  <c r="Q118" i="10"/>
  <c r="Q119" i="10"/>
  <c r="Q120" i="10"/>
  <c r="Q121" i="10"/>
  <c r="Q122" i="10"/>
  <c r="Q123" i="10"/>
  <c r="Q124" i="10"/>
  <c r="Q125" i="10"/>
  <c r="Q126" i="10"/>
  <c r="Q127" i="10"/>
  <c r="Q128" i="10"/>
  <c r="Q129" i="10"/>
  <c r="Q130" i="10"/>
  <c r="Q131" i="10"/>
  <c r="Q132" i="10"/>
  <c r="Q133" i="10"/>
  <c r="Q134" i="10"/>
  <c r="Q135" i="10"/>
  <c r="Q136" i="10"/>
  <c r="Q137" i="10"/>
  <c r="Q138" i="10"/>
  <c r="Q139" i="10"/>
  <c r="Q140" i="10"/>
  <c r="Q141" i="10"/>
  <c r="Q142" i="10"/>
  <c r="Q143" i="10"/>
  <c r="Q144" i="10"/>
  <c r="Q145" i="10"/>
  <c r="Q146" i="10"/>
  <c r="Q147" i="10"/>
  <c r="Q148" i="10"/>
  <c r="Q149" i="10"/>
  <c r="Q150" i="10"/>
  <c r="Q151" i="10"/>
  <c r="Q152" i="10"/>
  <c r="Q153" i="10"/>
  <c r="Q154" i="10"/>
  <c r="Q155" i="10"/>
  <c r="Q156" i="10"/>
  <c r="Q157" i="10"/>
  <c r="Q158" i="10"/>
  <c r="Q159" i="10"/>
  <c r="Q160" i="10"/>
  <c r="Q161" i="10"/>
  <c r="Q162" i="10"/>
  <c r="Q163" i="10"/>
  <c r="Q164" i="10"/>
  <c r="Q165" i="10"/>
  <c r="Q166" i="10"/>
  <c r="Q167" i="10"/>
  <c r="Q168" i="10"/>
  <c r="Q169" i="10"/>
  <c r="Q170" i="10"/>
  <c r="Q171" i="10"/>
  <c r="Q172" i="10"/>
  <c r="Q173" i="10"/>
  <c r="Q174" i="10"/>
  <c r="Q175" i="10"/>
  <c r="Q176" i="10"/>
  <c r="Q177" i="10"/>
  <c r="Q178" i="10"/>
  <c r="Q179" i="10"/>
  <c r="Q180" i="10"/>
  <c r="Q181" i="10"/>
  <c r="Q182" i="10"/>
  <c r="Q183" i="10"/>
  <c r="Q184" i="10"/>
  <c r="Q185" i="10"/>
  <c r="Q186" i="10"/>
  <c r="Q187" i="10"/>
  <c r="Q188" i="10"/>
  <c r="Q189" i="10"/>
  <c r="Q190" i="10"/>
  <c r="Q191" i="10"/>
  <c r="Q192" i="10"/>
  <c r="Q193" i="10"/>
  <c r="Q194" i="10"/>
  <c r="Q195" i="10"/>
  <c r="Q196" i="10"/>
  <c r="Q197" i="10"/>
  <c r="Q198" i="10"/>
  <c r="Q199" i="10"/>
  <c r="Q200" i="10"/>
  <c r="Q201" i="10"/>
  <c r="Q202" i="10"/>
  <c r="Q203" i="10"/>
  <c r="Q204" i="10"/>
  <c r="Q205" i="10"/>
  <c r="Q206" i="10"/>
  <c r="Q207" i="10"/>
  <c r="Q208" i="10"/>
  <c r="Q209" i="10"/>
  <c r="Q210" i="10"/>
  <c r="Q211" i="10"/>
  <c r="Q212" i="10"/>
  <c r="Q213" i="10"/>
  <c r="Q214" i="10"/>
  <c r="Q215" i="10"/>
  <c r="Q216" i="10"/>
  <c r="Q217" i="10"/>
  <c r="Q218" i="10"/>
  <c r="Q219" i="10"/>
  <c r="Q220" i="10"/>
  <c r="Q221" i="10"/>
  <c r="Q222" i="10"/>
  <c r="Q223" i="10"/>
  <c r="Q224" i="10"/>
  <c r="Q225" i="10"/>
  <c r="Q226" i="10"/>
  <c r="Q227" i="10"/>
  <c r="Q228" i="10"/>
  <c r="Q229" i="10"/>
  <c r="Q230" i="10"/>
  <c r="Q231" i="10"/>
  <c r="Q232" i="10"/>
  <c r="Q233" i="10"/>
  <c r="Q234" i="10"/>
  <c r="Q235" i="10"/>
  <c r="Q236" i="10"/>
  <c r="Q237" i="10"/>
  <c r="Q238" i="10"/>
  <c r="Q239" i="10"/>
  <c r="Q240" i="10"/>
  <c r="Q241" i="10"/>
  <c r="Q242" i="10"/>
  <c r="Q243" i="10"/>
  <c r="Q244" i="10"/>
  <c r="Q245" i="10"/>
  <c r="Q246" i="10"/>
  <c r="Q247" i="10"/>
  <c r="Q248" i="10"/>
  <c r="Q249" i="10"/>
  <c r="Q250" i="10"/>
  <c r="Q251" i="10"/>
  <c r="Q252" i="10"/>
  <c r="Q253" i="10"/>
  <c r="Q254" i="10"/>
  <c r="Q255" i="10"/>
  <c r="Q256" i="10"/>
  <c r="Q257" i="10"/>
  <c r="Q258" i="10"/>
  <c r="Q259" i="10"/>
  <c r="Q260" i="10"/>
  <c r="Q261" i="10"/>
  <c r="Q262" i="10"/>
  <c r="Q263" i="10"/>
  <c r="Q264" i="10"/>
  <c r="Q265" i="10"/>
  <c r="Q266" i="10"/>
  <c r="Q267" i="10"/>
  <c r="Q268" i="10"/>
  <c r="Q269" i="10"/>
  <c r="Q270" i="10"/>
  <c r="Q271" i="10"/>
  <c r="Q272" i="10"/>
  <c r="Q273" i="10"/>
  <c r="Q274" i="10"/>
  <c r="Q275" i="10"/>
  <c r="Q276" i="10"/>
  <c r="Q277" i="10"/>
  <c r="Q278" i="10"/>
  <c r="Q279" i="10"/>
  <c r="Q280" i="10"/>
  <c r="Q281" i="10"/>
  <c r="Q282" i="10"/>
  <c r="Q283" i="10"/>
  <c r="Q284" i="10"/>
  <c r="Q285" i="10"/>
  <c r="Q286" i="10"/>
  <c r="Q287" i="10"/>
  <c r="Q288" i="10"/>
  <c r="Q289" i="10"/>
  <c r="Q290" i="10"/>
  <c r="Q291" i="10"/>
  <c r="Q292" i="10"/>
  <c r="Q293" i="10"/>
  <c r="Q294" i="10"/>
  <c r="Q295" i="10"/>
  <c r="Q296" i="10"/>
  <c r="Q297" i="10"/>
  <c r="Q298" i="10"/>
  <c r="Q299" i="10"/>
  <c r="Q300" i="10"/>
  <c r="Q301" i="10"/>
  <c r="Q302" i="10"/>
  <c r="Q303" i="10"/>
  <c r="Q304" i="10"/>
  <c r="Q305" i="10"/>
  <c r="Q306" i="10"/>
  <c r="Q307" i="10"/>
  <c r="Q308" i="10"/>
  <c r="Q309" i="10"/>
  <c r="Q310" i="10"/>
  <c r="Q311" i="10"/>
  <c r="Q312" i="10"/>
  <c r="Q313" i="10"/>
  <c r="Q314" i="10"/>
  <c r="Q315" i="10"/>
  <c r="Q316" i="10"/>
  <c r="Q317" i="10"/>
  <c r="Q318" i="10"/>
  <c r="Q319" i="10"/>
  <c r="Q320" i="10"/>
  <c r="Q321" i="10"/>
  <c r="Q322" i="10"/>
  <c r="Q323" i="10"/>
  <c r="Q324" i="10"/>
  <c r="Q325" i="10"/>
  <c r="Q326" i="10"/>
  <c r="Q327" i="10"/>
  <c r="Q328" i="10"/>
  <c r="Q329" i="10"/>
  <c r="Q330" i="10"/>
  <c r="Q331" i="10"/>
  <c r="Q332" i="10"/>
  <c r="Q333" i="10"/>
  <c r="Q334" i="10"/>
  <c r="Q335" i="10"/>
  <c r="Q336" i="10"/>
  <c r="Q337" i="10"/>
  <c r="Q338" i="10"/>
  <c r="Q339" i="10"/>
  <c r="Q340" i="10"/>
  <c r="Q341" i="10"/>
  <c r="Q342" i="10"/>
  <c r="Q343" i="10"/>
  <c r="Q344" i="10"/>
  <c r="Q345" i="10"/>
  <c r="Q346" i="10"/>
  <c r="Q347" i="10"/>
  <c r="Q348" i="10"/>
  <c r="Q349" i="10"/>
  <c r="Q350" i="10"/>
  <c r="Q351" i="10"/>
  <c r="Q352" i="10"/>
  <c r="Q353" i="10"/>
  <c r="Q354" i="10"/>
  <c r="Q355" i="10"/>
  <c r="Q356" i="10"/>
  <c r="Q357" i="10"/>
  <c r="Q358" i="10"/>
  <c r="Q359" i="10"/>
  <c r="Q360" i="10"/>
  <c r="Q361" i="10"/>
  <c r="Q362" i="10"/>
  <c r="Q363" i="10"/>
  <c r="Q364" i="10"/>
  <c r="Q365" i="10"/>
  <c r="Q366" i="10"/>
  <c r="Q367" i="10"/>
  <c r="Q368" i="10"/>
  <c r="Q369" i="10"/>
  <c r="Q370" i="10"/>
  <c r="Q371" i="10"/>
  <c r="Q372" i="10"/>
  <c r="Q373" i="10"/>
  <c r="Q374" i="10"/>
  <c r="Q375" i="10"/>
  <c r="Q376" i="10"/>
  <c r="Q377" i="10"/>
  <c r="Q378" i="10"/>
  <c r="Q379" i="10"/>
  <c r="Q380" i="10"/>
  <c r="Q381" i="10"/>
  <c r="Q382" i="10"/>
  <c r="Q383" i="10"/>
  <c r="Q384" i="10"/>
  <c r="Q385" i="10"/>
  <c r="Q386" i="10"/>
  <c r="Q387" i="10"/>
  <c r="Q388" i="10"/>
  <c r="Q389" i="10"/>
  <c r="Q390" i="10"/>
  <c r="Q391" i="10"/>
  <c r="Q392" i="10"/>
  <c r="Q393" i="10"/>
  <c r="Q394" i="10"/>
  <c r="Q395" i="10"/>
  <c r="Q396" i="10"/>
  <c r="Q397" i="10"/>
  <c r="Q398" i="10"/>
  <c r="Q399" i="10"/>
  <c r="Q400" i="10"/>
  <c r="Q401" i="10"/>
  <c r="Q402" i="10"/>
  <c r="Q403" i="10"/>
  <c r="Q404" i="10"/>
  <c r="Q405" i="10"/>
  <c r="Q406" i="10"/>
  <c r="Q407" i="10"/>
  <c r="Q408" i="10"/>
  <c r="Q409" i="10"/>
  <c r="Q410" i="10"/>
  <c r="Q411" i="10"/>
  <c r="Q412" i="10"/>
  <c r="Q413" i="10"/>
  <c r="Q414" i="10"/>
  <c r="Q415" i="10"/>
  <c r="Q416" i="10"/>
  <c r="Q417" i="10"/>
  <c r="Q418" i="10"/>
  <c r="Q419" i="10"/>
  <c r="Q420" i="10"/>
  <c r="Q421" i="10"/>
  <c r="Q422" i="10"/>
  <c r="Q423" i="10"/>
  <c r="Q424" i="10"/>
  <c r="Q425" i="10"/>
  <c r="Q426" i="10"/>
  <c r="Q427" i="10"/>
  <c r="Q428" i="10"/>
  <c r="Q429" i="10"/>
  <c r="Q430" i="10"/>
  <c r="Q431" i="10"/>
  <c r="Q432" i="10"/>
  <c r="Q433" i="10"/>
  <c r="Q434" i="10"/>
  <c r="Q435" i="10"/>
  <c r="Q436" i="10"/>
  <c r="Q437" i="10"/>
  <c r="Q438" i="10"/>
  <c r="Q439" i="10"/>
  <c r="Q440" i="10"/>
  <c r="Q441" i="10"/>
  <c r="Q442" i="10"/>
  <c r="Q443" i="10"/>
  <c r="Q444" i="10"/>
  <c r="Q445" i="10"/>
  <c r="Q446" i="10"/>
  <c r="Q447" i="10"/>
  <c r="Q448" i="10"/>
  <c r="Q449" i="10"/>
  <c r="Q450" i="10"/>
  <c r="Q451" i="10"/>
  <c r="Q452" i="10"/>
  <c r="Q453" i="10"/>
  <c r="Q454" i="10"/>
  <c r="Q455" i="10"/>
  <c r="Q456" i="10"/>
  <c r="Q457" i="10"/>
  <c r="Q458" i="10"/>
  <c r="Q459" i="10"/>
  <c r="Q460" i="10"/>
  <c r="Q461" i="10"/>
  <c r="Q462" i="10"/>
  <c r="Q463" i="10"/>
  <c r="Q464" i="10"/>
  <c r="Q465" i="10"/>
  <c r="Q466" i="10"/>
  <c r="Q467" i="10"/>
  <c r="Q468" i="10"/>
  <c r="Q469" i="10"/>
  <c r="Q470" i="10"/>
  <c r="Q471" i="10"/>
  <c r="Q472" i="10"/>
  <c r="Q473" i="10"/>
  <c r="Q474" i="10"/>
  <c r="Q475" i="10"/>
  <c r="Q476" i="10"/>
  <c r="Q477" i="10"/>
  <c r="Q478" i="10"/>
  <c r="Q479" i="10"/>
  <c r="Q480" i="10"/>
  <c r="Q481" i="10"/>
  <c r="Q482" i="10"/>
  <c r="Q483" i="10"/>
  <c r="Q484" i="10"/>
  <c r="Q485" i="10"/>
  <c r="Q486" i="10"/>
  <c r="Q487" i="10"/>
  <c r="Q488" i="10"/>
  <c r="Q489" i="10"/>
  <c r="Q490" i="10"/>
  <c r="Q491" i="10"/>
  <c r="Q492" i="10"/>
  <c r="Q493" i="10"/>
  <c r="Q494" i="10"/>
  <c r="Q495" i="10"/>
  <c r="Q496" i="10"/>
  <c r="Q497" i="10"/>
  <c r="Q498" i="10"/>
  <c r="Q499" i="10"/>
  <c r="Q500" i="10"/>
  <c r="Q501" i="10"/>
  <c r="Q3" i="10"/>
  <c r="N501" i="12"/>
  <c r="N499" i="12"/>
  <c r="N498" i="12"/>
  <c r="N497" i="12"/>
  <c r="N495" i="12"/>
  <c r="N494" i="12"/>
  <c r="N493" i="12"/>
  <c r="N491" i="12"/>
  <c r="N490" i="12"/>
  <c r="N489" i="12"/>
  <c r="N487" i="12"/>
  <c r="N486" i="12"/>
  <c r="N485" i="12"/>
  <c r="N483" i="12"/>
  <c r="N482" i="12"/>
  <c r="N481" i="12"/>
  <c r="N479" i="12"/>
  <c r="N478" i="12"/>
  <c r="N477" i="12"/>
  <c r="N475" i="12"/>
  <c r="N474" i="12"/>
  <c r="N473" i="12"/>
  <c r="N471" i="12"/>
  <c r="N470" i="12"/>
  <c r="N469" i="12"/>
  <c r="N467" i="12"/>
  <c r="N466" i="12"/>
  <c r="N465" i="12"/>
  <c r="N463" i="12"/>
  <c r="N462" i="12"/>
  <c r="N461" i="12"/>
  <c r="N459" i="12"/>
  <c r="N458" i="12"/>
  <c r="N457" i="12"/>
  <c r="N455" i="12"/>
  <c r="N454" i="12"/>
  <c r="N453" i="12"/>
  <c r="N451" i="12"/>
  <c r="N450" i="12"/>
  <c r="N449" i="12"/>
  <c r="N447" i="12"/>
  <c r="N446" i="12"/>
  <c r="N445" i="12"/>
  <c r="N443" i="12"/>
  <c r="N442" i="12"/>
  <c r="N441" i="12"/>
  <c r="N440" i="12"/>
  <c r="N439" i="12"/>
  <c r="N438" i="12"/>
  <c r="N437" i="12"/>
  <c r="N436" i="12"/>
  <c r="N435" i="12"/>
  <c r="N434" i="12"/>
  <c r="N433" i="12"/>
  <c r="N432" i="12"/>
  <c r="N431" i="12"/>
  <c r="N430" i="12"/>
  <c r="N429" i="12"/>
  <c r="N428" i="12"/>
  <c r="N427" i="12"/>
  <c r="N426" i="12"/>
  <c r="N425" i="12"/>
  <c r="N424" i="12"/>
  <c r="N423" i="12"/>
  <c r="N422" i="12"/>
  <c r="N421" i="12"/>
  <c r="N420" i="12"/>
  <c r="N419" i="12"/>
  <c r="N418" i="12"/>
  <c r="N417" i="12"/>
  <c r="N416" i="12"/>
  <c r="N415" i="12"/>
  <c r="N414" i="12"/>
  <c r="N413" i="12"/>
  <c r="N412" i="12"/>
  <c r="N411" i="12"/>
  <c r="N410" i="12"/>
  <c r="N409" i="12"/>
  <c r="N408" i="12"/>
  <c r="N407" i="12"/>
  <c r="N406" i="12"/>
  <c r="N405" i="12"/>
  <c r="N404" i="12"/>
  <c r="N403" i="12"/>
  <c r="N402" i="12"/>
  <c r="N401" i="12"/>
  <c r="N400" i="12"/>
  <c r="N399" i="12"/>
  <c r="N398" i="12"/>
  <c r="N397" i="12"/>
  <c r="N396" i="12"/>
  <c r="N395" i="12"/>
  <c r="N394" i="12"/>
  <c r="N393" i="12"/>
  <c r="N392" i="12"/>
  <c r="N391" i="12"/>
  <c r="N390" i="12"/>
  <c r="N389" i="12"/>
  <c r="N388" i="12"/>
  <c r="N387" i="12"/>
  <c r="N386" i="12"/>
  <c r="N385" i="12"/>
  <c r="N384" i="12"/>
  <c r="N383" i="12"/>
  <c r="N382" i="12"/>
  <c r="N381" i="12"/>
  <c r="N380" i="12"/>
  <c r="N379" i="12"/>
  <c r="N378" i="12"/>
  <c r="N377" i="12"/>
  <c r="N376" i="12"/>
  <c r="N375" i="12"/>
  <c r="N374" i="12"/>
  <c r="N373" i="12"/>
  <c r="N372" i="12"/>
  <c r="N371" i="12"/>
  <c r="N370" i="12"/>
  <c r="N369" i="12"/>
  <c r="N368" i="12"/>
  <c r="N367" i="12"/>
  <c r="N366" i="12"/>
  <c r="N365" i="12"/>
  <c r="N364" i="12"/>
  <c r="N363" i="12"/>
  <c r="N362" i="12"/>
  <c r="N361" i="12"/>
  <c r="N360" i="12"/>
  <c r="N359" i="12"/>
  <c r="N358" i="12"/>
  <c r="N357" i="12"/>
  <c r="N356" i="12"/>
  <c r="N355" i="12"/>
  <c r="N354" i="12"/>
  <c r="N353" i="12"/>
  <c r="N352" i="12"/>
  <c r="N351" i="12"/>
  <c r="N350" i="12"/>
  <c r="N349" i="12"/>
  <c r="N348" i="12"/>
  <c r="N347" i="12"/>
  <c r="N346" i="12"/>
  <c r="N345" i="12"/>
  <c r="N344" i="12"/>
  <c r="N343" i="12"/>
  <c r="N342" i="12"/>
  <c r="N341" i="12"/>
  <c r="N340" i="12"/>
  <c r="N339" i="12"/>
  <c r="N338" i="12"/>
  <c r="N337" i="12"/>
  <c r="N336" i="12"/>
  <c r="N335" i="12"/>
  <c r="N334" i="12"/>
  <c r="N333" i="12"/>
  <c r="N332" i="12"/>
  <c r="N331" i="12"/>
  <c r="N330" i="12"/>
  <c r="N329" i="12"/>
  <c r="N328" i="12"/>
  <c r="N327" i="12"/>
  <c r="N326" i="12"/>
  <c r="N325" i="12"/>
  <c r="N324" i="12"/>
  <c r="N323" i="12"/>
  <c r="N322" i="12"/>
  <c r="N321" i="12"/>
  <c r="N320" i="12"/>
  <c r="N319" i="12"/>
  <c r="N318" i="12"/>
  <c r="N317" i="12"/>
  <c r="N316" i="12"/>
  <c r="N315" i="12"/>
  <c r="N314" i="12"/>
  <c r="N313" i="12"/>
  <c r="N312" i="12"/>
  <c r="N311" i="12"/>
  <c r="N310" i="12"/>
  <c r="N309" i="12"/>
  <c r="N308" i="12"/>
  <c r="N307" i="12"/>
  <c r="N306" i="12"/>
  <c r="N305" i="12"/>
  <c r="N304" i="12"/>
  <c r="N303" i="12"/>
  <c r="N302" i="12"/>
  <c r="N301" i="12"/>
  <c r="N300" i="12"/>
  <c r="N299" i="12"/>
  <c r="N298" i="12"/>
  <c r="N297" i="12"/>
  <c r="N296" i="12"/>
  <c r="N295" i="12"/>
  <c r="N294" i="12"/>
  <c r="N293" i="12"/>
  <c r="N292" i="12"/>
  <c r="N291" i="12"/>
  <c r="N290" i="12"/>
  <c r="N289" i="12"/>
  <c r="N288" i="12"/>
  <c r="N287" i="12"/>
  <c r="N286" i="12"/>
  <c r="N285" i="12"/>
  <c r="N284" i="12"/>
  <c r="N283" i="12"/>
  <c r="N282" i="12"/>
  <c r="N281" i="12"/>
  <c r="N280" i="12"/>
  <c r="N279" i="12"/>
  <c r="N278" i="12"/>
  <c r="N277" i="12"/>
  <c r="N276" i="12"/>
  <c r="N275" i="12"/>
  <c r="N274" i="12"/>
  <c r="N273" i="12"/>
  <c r="N272" i="12"/>
  <c r="N271" i="12"/>
  <c r="N270" i="12"/>
  <c r="N269" i="12"/>
  <c r="N268" i="12"/>
  <c r="N267" i="12"/>
  <c r="N266" i="12"/>
  <c r="N265" i="12"/>
  <c r="N264" i="12"/>
  <c r="N263" i="12"/>
  <c r="N262" i="12"/>
  <c r="N261" i="12"/>
  <c r="N260" i="12"/>
  <c r="N259" i="12"/>
  <c r="N258" i="12"/>
  <c r="N257" i="12"/>
  <c r="N256" i="12"/>
  <c r="N255" i="12"/>
  <c r="N254" i="12"/>
  <c r="N253" i="12"/>
  <c r="N252" i="12"/>
  <c r="N251" i="12"/>
  <c r="N250" i="12"/>
  <c r="N249" i="12"/>
  <c r="N248" i="12"/>
  <c r="N247" i="12"/>
  <c r="N246" i="12"/>
  <c r="N245" i="12"/>
  <c r="N244" i="12"/>
  <c r="N243" i="12"/>
  <c r="N242" i="12"/>
  <c r="N241" i="12"/>
  <c r="N240" i="12"/>
  <c r="N239" i="12"/>
  <c r="N238" i="12"/>
  <c r="N237" i="12"/>
  <c r="N236" i="12"/>
  <c r="N235" i="12"/>
  <c r="N234" i="12"/>
  <c r="N233" i="12"/>
  <c r="N232" i="12"/>
  <c r="N231" i="12"/>
  <c r="N230" i="12"/>
  <c r="N229" i="12"/>
  <c r="N228" i="12"/>
  <c r="N227" i="12"/>
  <c r="N226" i="12"/>
  <c r="N225" i="12"/>
  <c r="N224" i="12"/>
  <c r="N223" i="12"/>
  <c r="N222" i="12"/>
  <c r="N221" i="12"/>
  <c r="N220" i="12"/>
  <c r="N219" i="12"/>
  <c r="N218" i="12"/>
  <c r="N217" i="12"/>
  <c r="N216" i="12"/>
  <c r="N215" i="12"/>
  <c r="N214" i="12"/>
  <c r="N213" i="12"/>
  <c r="N212" i="12"/>
  <c r="N211" i="12"/>
  <c r="N210" i="12"/>
  <c r="N209" i="12"/>
  <c r="N208" i="12"/>
  <c r="N207" i="12"/>
  <c r="N206" i="12"/>
  <c r="N205" i="12"/>
  <c r="N204" i="12"/>
  <c r="N203" i="12"/>
  <c r="N202" i="12"/>
  <c r="N201" i="12"/>
  <c r="N200" i="12"/>
  <c r="N199" i="12"/>
  <c r="N198" i="12"/>
  <c r="N197" i="12"/>
  <c r="N196" i="12"/>
  <c r="N195" i="12"/>
  <c r="N194" i="12"/>
  <c r="N193" i="12"/>
  <c r="N192" i="12"/>
  <c r="N191" i="12"/>
  <c r="N190" i="12"/>
  <c r="N189" i="12"/>
  <c r="N188" i="12"/>
  <c r="N187" i="12"/>
  <c r="N186" i="12"/>
  <c r="N185" i="12"/>
  <c r="N184" i="12"/>
  <c r="N183" i="12"/>
  <c r="N182" i="12"/>
  <c r="N181" i="12"/>
  <c r="N180" i="12"/>
  <c r="N179" i="12"/>
  <c r="N178" i="12"/>
  <c r="N177" i="12"/>
  <c r="N176" i="12"/>
  <c r="N175" i="12"/>
  <c r="N174" i="12"/>
  <c r="N173" i="12"/>
  <c r="N172" i="12"/>
  <c r="N171" i="12"/>
  <c r="N170" i="12"/>
  <c r="N169" i="12"/>
  <c r="N168" i="12"/>
  <c r="N167" i="12"/>
  <c r="N166" i="12"/>
  <c r="N165" i="12"/>
  <c r="N164" i="12"/>
  <c r="N163" i="12"/>
  <c r="N162" i="12"/>
  <c r="N161" i="12"/>
  <c r="N160" i="12"/>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N6" i="12"/>
  <c r="N5" i="12"/>
  <c r="N4" i="12"/>
  <c r="N3" i="12"/>
  <c r="M501" i="12"/>
  <c r="M500" i="12"/>
  <c r="M499" i="12"/>
  <c r="M498" i="12"/>
  <c r="M497" i="12"/>
  <c r="M496" i="12"/>
  <c r="M495" i="12"/>
  <c r="M494" i="12"/>
  <c r="M493" i="12"/>
  <c r="M492" i="12"/>
  <c r="M491" i="12"/>
  <c r="M490" i="12"/>
  <c r="M489" i="12"/>
  <c r="M488" i="12"/>
  <c r="M487" i="12"/>
  <c r="M486" i="12"/>
  <c r="M485" i="12"/>
  <c r="M484" i="12"/>
  <c r="M483" i="12"/>
  <c r="M482" i="12"/>
  <c r="M481" i="12"/>
  <c r="M480" i="12"/>
  <c r="M479" i="12"/>
  <c r="M478" i="12"/>
  <c r="M477" i="12"/>
  <c r="M476" i="12"/>
  <c r="M475" i="12"/>
  <c r="M474" i="12"/>
  <c r="M473" i="12"/>
  <c r="M472" i="12"/>
  <c r="M471" i="12"/>
  <c r="M470" i="12"/>
  <c r="M469" i="12"/>
  <c r="M468" i="12"/>
  <c r="M467" i="12"/>
  <c r="M466" i="12"/>
  <c r="M465" i="12"/>
  <c r="M464" i="12"/>
  <c r="M463" i="12"/>
  <c r="M462" i="12"/>
  <c r="M461" i="12"/>
  <c r="M460" i="12"/>
  <c r="M459" i="12"/>
  <c r="M458" i="12"/>
  <c r="M457" i="12"/>
  <c r="M456" i="12"/>
  <c r="M455" i="12"/>
  <c r="M454" i="12"/>
  <c r="M453" i="12"/>
  <c r="M452" i="12"/>
  <c r="M451" i="12"/>
  <c r="M450" i="12"/>
  <c r="M449" i="12"/>
  <c r="M448" i="12"/>
  <c r="M447" i="12"/>
  <c r="M446" i="12"/>
  <c r="M445" i="12"/>
  <c r="M444" i="12"/>
  <c r="M443" i="12"/>
  <c r="M442" i="12"/>
  <c r="M441" i="12"/>
  <c r="M440" i="12"/>
  <c r="M439" i="12"/>
  <c r="M438" i="12"/>
  <c r="M437" i="12"/>
  <c r="M436" i="12"/>
  <c r="M435" i="12"/>
  <c r="M434" i="12"/>
  <c r="M433" i="12"/>
  <c r="M432" i="12"/>
  <c r="M431" i="12"/>
  <c r="M430" i="12"/>
  <c r="M429" i="12"/>
  <c r="M428" i="12"/>
  <c r="M427" i="12"/>
  <c r="M426" i="12"/>
  <c r="M425" i="12"/>
  <c r="M424" i="12"/>
  <c r="M423" i="12"/>
  <c r="M422" i="12"/>
  <c r="M421" i="12"/>
  <c r="M420" i="12"/>
  <c r="M419" i="12"/>
  <c r="M418" i="12"/>
  <c r="M417" i="12"/>
  <c r="M416" i="12"/>
  <c r="M415" i="12"/>
  <c r="M414" i="12"/>
  <c r="M413" i="12"/>
  <c r="M412" i="12"/>
  <c r="M411" i="12"/>
  <c r="M410" i="12"/>
  <c r="M409" i="12"/>
  <c r="M408" i="12"/>
  <c r="M407" i="12"/>
  <c r="M406" i="12"/>
  <c r="M405" i="12"/>
  <c r="M404" i="12"/>
  <c r="M403" i="12"/>
  <c r="M402" i="12"/>
  <c r="M401" i="12"/>
  <c r="M400" i="12"/>
  <c r="M399" i="12"/>
  <c r="M398" i="12"/>
  <c r="M397" i="12"/>
  <c r="M396" i="12"/>
  <c r="M395" i="12"/>
  <c r="M394" i="12"/>
  <c r="M393" i="12"/>
  <c r="M392" i="12"/>
  <c r="M391" i="12"/>
  <c r="M390" i="12"/>
  <c r="M389" i="12"/>
  <c r="M388" i="12"/>
  <c r="M387" i="12"/>
  <c r="M386" i="12"/>
  <c r="M385" i="12"/>
  <c r="M384" i="12"/>
  <c r="M383" i="12"/>
  <c r="M382" i="12"/>
  <c r="M381" i="12"/>
  <c r="M380" i="12"/>
  <c r="M379" i="12"/>
  <c r="M378" i="12"/>
  <c r="M377" i="12"/>
  <c r="M376" i="12"/>
  <c r="M375" i="12"/>
  <c r="M374" i="12"/>
  <c r="M373" i="12"/>
  <c r="M372" i="12"/>
  <c r="M371" i="12"/>
  <c r="M370" i="12"/>
  <c r="M369" i="12"/>
  <c r="M368" i="12"/>
  <c r="M367" i="12"/>
  <c r="M366" i="12"/>
  <c r="M365" i="12"/>
  <c r="M364" i="12"/>
  <c r="M363" i="12"/>
  <c r="M362" i="12"/>
  <c r="M361" i="12"/>
  <c r="M360" i="12"/>
  <c r="M359" i="12"/>
  <c r="M358" i="12"/>
  <c r="M357" i="12"/>
  <c r="M356" i="12"/>
  <c r="M355" i="12"/>
  <c r="M354" i="12"/>
  <c r="M353" i="12"/>
  <c r="M352" i="12"/>
  <c r="M351" i="12"/>
  <c r="M350" i="12"/>
  <c r="M349" i="12"/>
  <c r="M348" i="12"/>
  <c r="M347" i="12"/>
  <c r="M346" i="12"/>
  <c r="M345" i="12"/>
  <c r="M344" i="12"/>
  <c r="M343" i="12"/>
  <c r="M342" i="12"/>
  <c r="M341" i="12"/>
  <c r="M340" i="12"/>
  <c r="M339" i="12"/>
  <c r="M338" i="12"/>
  <c r="M337" i="12"/>
  <c r="M336" i="12"/>
  <c r="M335" i="12"/>
  <c r="M334" i="12"/>
  <c r="M333" i="12"/>
  <c r="M332" i="12"/>
  <c r="M331" i="12"/>
  <c r="M330" i="12"/>
  <c r="M329" i="12"/>
  <c r="M328" i="12"/>
  <c r="M327" i="12"/>
  <c r="M326" i="12"/>
  <c r="M325" i="12"/>
  <c r="M324" i="12"/>
  <c r="M323" i="12"/>
  <c r="M322" i="12"/>
  <c r="M321" i="12"/>
  <c r="M320" i="12"/>
  <c r="M319" i="12"/>
  <c r="M318" i="12"/>
  <c r="M317" i="12"/>
  <c r="M316" i="12"/>
  <c r="M315" i="12"/>
  <c r="M314" i="12"/>
  <c r="M313" i="12"/>
  <c r="M312" i="12"/>
  <c r="M311" i="12"/>
  <c r="M310" i="12"/>
  <c r="M309" i="12"/>
  <c r="M308" i="12"/>
  <c r="M307" i="12"/>
  <c r="M306" i="12"/>
  <c r="M305" i="12"/>
  <c r="M304" i="12"/>
  <c r="M303" i="12"/>
  <c r="M302" i="12"/>
  <c r="M301" i="12"/>
  <c r="M300" i="12"/>
  <c r="M299" i="12"/>
  <c r="M298" i="12"/>
  <c r="M297" i="12"/>
  <c r="M296" i="12"/>
  <c r="M295" i="12"/>
  <c r="M294" i="12"/>
  <c r="M293" i="12"/>
  <c r="M292" i="12"/>
  <c r="M291" i="12"/>
  <c r="M290" i="12"/>
  <c r="M289" i="12"/>
  <c r="M288" i="12"/>
  <c r="M287" i="12"/>
  <c r="M286" i="12"/>
  <c r="M285" i="12"/>
  <c r="M284" i="12"/>
  <c r="M283" i="12"/>
  <c r="M282" i="12"/>
  <c r="M281" i="12"/>
  <c r="M280" i="12"/>
  <c r="M279" i="12"/>
  <c r="M278" i="12"/>
  <c r="M277" i="12"/>
  <c r="M276" i="12"/>
  <c r="M275" i="12"/>
  <c r="M274" i="12"/>
  <c r="M273" i="12"/>
  <c r="M272" i="12"/>
  <c r="M271" i="12"/>
  <c r="M270" i="12"/>
  <c r="M269" i="12"/>
  <c r="M268" i="12"/>
  <c r="M267" i="12"/>
  <c r="M266" i="12"/>
  <c r="M265" i="12"/>
  <c r="M264" i="12"/>
  <c r="M263" i="12"/>
  <c r="M262" i="12"/>
  <c r="M261" i="12"/>
  <c r="M260" i="12"/>
  <c r="M259" i="12"/>
  <c r="M258" i="12"/>
  <c r="M257" i="12"/>
  <c r="M256" i="12"/>
  <c r="M255" i="12"/>
  <c r="M254" i="12"/>
  <c r="M253" i="12"/>
  <c r="M252" i="12"/>
  <c r="M251" i="12"/>
  <c r="M250" i="12"/>
  <c r="M249" i="12"/>
  <c r="M248" i="12"/>
  <c r="M247" i="12"/>
  <c r="M246" i="12"/>
  <c r="M245" i="12"/>
  <c r="M244" i="12"/>
  <c r="M243" i="12"/>
  <c r="M242" i="12"/>
  <c r="M241" i="12"/>
  <c r="M240" i="12"/>
  <c r="M239" i="12"/>
  <c r="M238" i="12"/>
  <c r="M237" i="12"/>
  <c r="M236" i="12"/>
  <c r="M235" i="12"/>
  <c r="M234" i="12"/>
  <c r="M233" i="12"/>
  <c r="M232" i="12"/>
  <c r="M231" i="12"/>
  <c r="M230" i="12"/>
  <c r="M229" i="12"/>
  <c r="M228" i="12"/>
  <c r="M227" i="12"/>
  <c r="M226" i="12"/>
  <c r="M225" i="12"/>
  <c r="M224" i="12"/>
  <c r="M223" i="12"/>
  <c r="M222" i="12"/>
  <c r="M221" i="12"/>
  <c r="M220" i="12"/>
  <c r="M219" i="12"/>
  <c r="M218" i="12"/>
  <c r="M217" i="12"/>
  <c r="M216" i="12"/>
  <c r="M215" i="12"/>
  <c r="M214" i="12"/>
  <c r="M213" i="12"/>
  <c r="M212" i="12"/>
  <c r="M211" i="12"/>
  <c r="M210" i="12"/>
  <c r="M209" i="12"/>
  <c r="M208" i="12"/>
  <c r="M207" i="12"/>
  <c r="M206" i="12"/>
  <c r="M205" i="12"/>
  <c r="M204" i="12"/>
  <c r="M203" i="12"/>
  <c r="M202" i="12"/>
  <c r="M201" i="12"/>
  <c r="M200" i="12"/>
  <c r="M199" i="12"/>
  <c r="M198" i="12"/>
  <c r="M197" i="12"/>
  <c r="M196" i="12"/>
  <c r="M195" i="12"/>
  <c r="M194" i="12"/>
  <c r="M193" i="12"/>
  <c r="M192" i="12"/>
  <c r="M191" i="12"/>
  <c r="M190" i="12"/>
  <c r="M189" i="12"/>
  <c r="M188" i="12"/>
  <c r="M187" i="12"/>
  <c r="M186" i="12"/>
  <c r="M185" i="12"/>
  <c r="M184" i="12"/>
  <c r="M183" i="12"/>
  <c r="M182" i="12"/>
  <c r="M181" i="12"/>
  <c r="M180" i="12"/>
  <c r="M179" i="12"/>
  <c r="M178" i="12"/>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4" i="12"/>
  <c r="M3" i="12"/>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N354" i="10"/>
  <c r="N355" i="10"/>
  <c r="N356" i="10"/>
  <c r="N357" i="10"/>
  <c r="N358" i="10"/>
  <c r="N359" i="10"/>
  <c r="N360" i="10"/>
  <c r="N361" i="10"/>
  <c r="N362" i="10"/>
  <c r="N363" i="10"/>
  <c r="N364" i="10"/>
  <c r="N365" i="10"/>
  <c r="N366" i="10"/>
  <c r="N367" i="10"/>
  <c r="N368" i="10"/>
  <c r="N369" i="10"/>
  <c r="N370" i="10"/>
  <c r="N371" i="10"/>
  <c r="N372" i="10"/>
  <c r="N373" i="10"/>
  <c r="N374" i="10"/>
  <c r="N375" i="10"/>
  <c r="N376" i="10"/>
  <c r="N377" i="10"/>
  <c r="N378" i="10"/>
  <c r="N379" i="10"/>
  <c r="N380" i="10"/>
  <c r="N381" i="10"/>
  <c r="N382" i="10"/>
  <c r="N383" i="10"/>
  <c r="N384" i="10"/>
  <c r="N385" i="10"/>
  <c r="N386" i="10"/>
  <c r="N387" i="10"/>
  <c r="N388" i="10"/>
  <c r="N389" i="10"/>
  <c r="N390" i="10"/>
  <c r="N391" i="10"/>
  <c r="N392" i="10"/>
  <c r="N393" i="10"/>
  <c r="N394" i="10"/>
  <c r="N395" i="10"/>
  <c r="N396" i="10"/>
  <c r="N397" i="10"/>
  <c r="N398" i="10"/>
  <c r="N399" i="10"/>
  <c r="N400" i="10"/>
  <c r="N401" i="10"/>
  <c r="N402" i="10"/>
  <c r="N403" i="10"/>
  <c r="N404" i="10"/>
  <c r="N405" i="10"/>
  <c r="N406" i="10"/>
  <c r="N407" i="10"/>
  <c r="N408" i="10"/>
  <c r="N409" i="10"/>
  <c r="N410" i="10"/>
  <c r="N411" i="10"/>
  <c r="N412" i="10"/>
  <c r="N413" i="10"/>
  <c r="N414" i="10"/>
  <c r="N415" i="10"/>
  <c r="N416" i="10"/>
  <c r="N417" i="10"/>
  <c r="N418" i="10"/>
  <c r="N419" i="10"/>
  <c r="N420" i="10"/>
  <c r="N421" i="10"/>
  <c r="N422" i="10"/>
  <c r="N423" i="10"/>
  <c r="N424" i="10"/>
  <c r="N425" i="10"/>
  <c r="N426" i="10"/>
  <c r="N427" i="10"/>
  <c r="N428" i="10"/>
  <c r="N429" i="10"/>
  <c r="N430" i="10"/>
  <c r="N431" i="10"/>
  <c r="N432" i="10"/>
  <c r="N433" i="10"/>
  <c r="N434" i="10"/>
  <c r="N435" i="10"/>
  <c r="N436" i="10"/>
  <c r="N437" i="10"/>
  <c r="N438" i="10"/>
  <c r="N439" i="10"/>
  <c r="N440" i="10"/>
  <c r="N441" i="10"/>
  <c r="N442" i="10"/>
  <c r="N443" i="10"/>
  <c r="N444" i="10"/>
  <c r="N445" i="10"/>
  <c r="N446" i="10"/>
  <c r="N447" i="10"/>
  <c r="N448" i="10"/>
  <c r="N449" i="10"/>
  <c r="N450" i="10"/>
  <c r="N451" i="10"/>
  <c r="N452" i="10"/>
  <c r="N453" i="10"/>
  <c r="N454" i="10"/>
  <c r="N455" i="10"/>
  <c r="N456" i="10"/>
  <c r="N457" i="10"/>
  <c r="N458" i="10"/>
  <c r="N459" i="10"/>
  <c r="N460" i="10"/>
  <c r="N461" i="10"/>
  <c r="N462" i="10"/>
  <c r="N463" i="10"/>
  <c r="N464" i="10"/>
  <c r="N465" i="10"/>
  <c r="N466" i="10"/>
  <c r="N467" i="10"/>
  <c r="N468" i="10"/>
  <c r="N469" i="10"/>
  <c r="N470" i="10"/>
  <c r="N471" i="10"/>
  <c r="N472" i="10"/>
  <c r="N473" i="10"/>
  <c r="N474" i="10"/>
  <c r="N475" i="10"/>
  <c r="N476" i="10"/>
  <c r="N477" i="10"/>
  <c r="N478" i="10"/>
  <c r="N479" i="10"/>
  <c r="N480" i="10"/>
  <c r="N481" i="10"/>
  <c r="N482" i="10"/>
  <c r="N483" i="10"/>
  <c r="N484" i="10"/>
  <c r="N485" i="10"/>
  <c r="N486" i="10"/>
  <c r="N487" i="10"/>
  <c r="N488" i="10"/>
  <c r="N489" i="10"/>
  <c r="N490" i="10"/>
  <c r="N491" i="10"/>
  <c r="N492" i="10"/>
  <c r="N493" i="10"/>
  <c r="N494" i="10"/>
  <c r="N495" i="10"/>
  <c r="N496" i="10"/>
  <c r="N497" i="10"/>
  <c r="N498" i="10"/>
  <c r="N499" i="10"/>
  <c r="N500" i="10"/>
  <c r="N501" i="10"/>
  <c r="N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428" i="10"/>
  <c r="M429" i="10"/>
  <c r="M430" i="10"/>
  <c r="M431" i="10"/>
  <c r="M432" i="10"/>
  <c r="M433" i="10"/>
  <c r="M434" i="10"/>
  <c r="M435" i="10"/>
  <c r="M436" i="10"/>
  <c r="M437" i="10"/>
  <c r="M438" i="10"/>
  <c r="M439" i="10"/>
  <c r="M440" i="10"/>
  <c r="M441" i="10"/>
  <c r="M442" i="10"/>
  <c r="M443" i="10"/>
  <c r="M444" i="10"/>
  <c r="M445" i="10"/>
  <c r="M446" i="10"/>
  <c r="M447" i="10"/>
  <c r="M448" i="10"/>
  <c r="M449" i="10"/>
  <c r="M450" i="10"/>
  <c r="M451" i="10"/>
  <c r="M452" i="10"/>
  <c r="M453" i="10"/>
  <c r="M454" i="10"/>
  <c r="M455" i="10"/>
  <c r="M456" i="10"/>
  <c r="M457" i="10"/>
  <c r="M458" i="10"/>
  <c r="M459" i="10"/>
  <c r="M460" i="10"/>
  <c r="M461" i="10"/>
  <c r="M462" i="10"/>
  <c r="M463" i="10"/>
  <c r="M464" i="10"/>
  <c r="M465" i="10"/>
  <c r="M466" i="10"/>
  <c r="M467" i="10"/>
  <c r="M468" i="10"/>
  <c r="M469" i="10"/>
  <c r="M470" i="10"/>
  <c r="M471" i="10"/>
  <c r="M472" i="10"/>
  <c r="M473" i="10"/>
  <c r="M474" i="10"/>
  <c r="M475" i="10"/>
  <c r="M476" i="10"/>
  <c r="M477" i="10"/>
  <c r="M478" i="10"/>
  <c r="M479" i="10"/>
  <c r="M480" i="10"/>
  <c r="M481" i="10"/>
  <c r="M482" i="10"/>
  <c r="M483" i="10"/>
  <c r="M484" i="10"/>
  <c r="M485" i="10"/>
  <c r="M486" i="10"/>
  <c r="M487" i="10"/>
  <c r="M488" i="10"/>
  <c r="M489" i="10"/>
  <c r="M490" i="10"/>
  <c r="M491" i="10"/>
  <c r="M492" i="10"/>
  <c r="M493" i="10"/>
  <c r="M494" i="10"/>
  <c r="M495" i="10"/>
  <c r="M496" i="10"/>
  <c r="M497" i="10"/>
  <c r="M498" i="10"/>
  <c r="M499" i="10"/>
  <c r="M500" i="10"/>
  <c r="M501" i="10"/>
  <c r="M3" i="10"/>
  <c r="W4" i="9" l="1"/>
  <c r="W5" i="9" s="1"/>
  <c r="V4" i="9"/>
  <c r="V5" i="9" s="1"/>
  <c r="U4" i="9"/>
  <c r="U5" i="9" s="1"/>
  <c r="B4" i="12" l="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3" i="12"/>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3" i="10"/>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3" i="9"/>
  <c r="E33" i="13" l="1"/>
  <c r="E45" i="13" l="1"/>
  <c r="E43" i="13"/>
  <c r="E44" i="13" l="1"/>
  <c r="K7" i="13" l="1"/>
  <c r="K8" i="13"/>
  <c r="K9" i="13"/>
  <c r="K10" i="13"/>
  <c r="K11" i="13"/>
  <c r="K12" i="13"/>
  <c r="K6" i="13"/>
  <c r="E49" i="13" l="1"/>
  <c r="E50" i="13"/>
  <c r="E51" i="13"/>
  <c r="E52" i="13"/>
  <c r="E53" i="13"/>
  <c r="E48" i="13"/>
  <c r="F117" i="8" l="1"/>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3" i="8"/>
  <c r="G103" i="8"/>
  <c r="J103" i="8"/>
  <c r="I103" i="8"/>
  <c r="F103" i="8"/>
  <c r="H103" i="8" l="1"/>
  <c r="E27" i="13" l="1"/>
  <c r="E61" i="13"/>
  <c r="E62" i="13"/>
  <c r="E63" i="13"/>
  <c r="E65" i="13"/>
  <c r="E67" i="13"/>
  <c r="E83" i="13"/>
  <c r="E95" i="13"/>
  <c r="E98" i="13"/>
  <c r="E101" i="13"/>
  <c r="E103" i="13"/>
  <c r="E113" i="13"/>
  <c r="E114" i="13"/>
  <c r="E115" i="13"/>
  <c r="E97" i="13"/>
  <c r="E60" i="13"/>
  <c r="E37" i="13"/>
  <c r="E32" i="13"/>
  <c r="E29" i="13"/>
  <c r="E112" i="13"/>
  <c r="E102" i="13"/>
  <c r="E104" i="13"/>
  <c r="E96" i="13"/>
  <c r="E64" i="13"/>
  <c r="E66" i="13"/>
  <c r="E36" i="13"/>
  <c r="E28" i="13"/>
  <c r="E30" i="13"/>
  <c r="E31" i="13"/>
  <c r="E26" i="13"/>
  <c r="F43" i="8" l="1"/>
  <c r="E86" i="13"/>
  <c r="E87" i="13"/>
  <c r="E84" i="13"/>
  <c r="E85" i="13"/>
  <c r="L214" i="9"/>
  <c r="L215" i="9" s="1"/>
  <c r="L216" i="9" s="1"/>
  <c r="L217" i="9" s="1"/>
  <c r="L218" i="9" s="1"/>
  <c r="L219" i="9" s="1"/>
  <c r="L220" i="9" s="1"/>
  <c r="L221" i="9" s="1"/>
  <c r="L222" i="9" s="1"/>
  <c r="L223" i="9" s="1"/>
  <c r="L224" i="9" s="1"/>
  <c r="L225" i="9" s="1"/>
  <c r="L226" i="9" s="1"/>
  <c r="L227" i="9" s="1"/>
  <c r="L228" i="9" s="1"/>
  <c r="L229" i="9" s="1"/>
  <c r="L230" i="9" s="1"/>
  <c r="L231" i="9" s="1"/>
  <c r="L232" i="9" s="1"/>
  <c r="L233" i="9" s="1"/>
  <c r="L234" i="9" s="1"/>
  <c r="L235" i="9" s="1"/>
  <c r="L236" i="9" s="1"/>
  <c r="L237" i="9" s="1"/>
  <c r="L238" i="9" s="1"/>
  <c r="L239" i="9" s="1"/>
  <c r="L240" i="9" s="1"/>
  <c r="L241" i="9" s="1"/>
  <c r="L242" i="9" s="1"/>
  <c r="L243" i="9" s="1"/>
  <c r="L244" i="9" s="1"/>
  <c r="L245" i="9" l="1"/>
  <c r="L246" i="9" l="1"/>
  <c r="L247" i="9" l="1"/>
  <c r="L248" i="9" l="1"/>
  <c r="A347" i="1"/>
  <c r="L249" i="9" l="1"/>
  <c r="E124" i="13"/>
  <c r="E123" i="13"/>
  <c r="L250" i="9" l="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 i="10"/>
  <c r="K5" i="10" s="1"/>
  <c r="K6" i="10" s="1"/>
  <c r="K7" i="10" s="1"/>
  <c r="K8" i="10" s="1"/>
  <c r="K9" i="10" s="1"/>
  <c r="K10" i="10" s="1"/>
  <c r="K11" i="10" s="1"/>
  <c r="K12" i="10" s="1"/>
  <c r="K13" i="10" s="1"/>
  <c r="K14" i="10" s="1"/>
  <c r="K15" i="10" s="1"/>
  <c r="K16" i="10" s="1"/>
  <c r="K17" i="10" s="1"/>
  <c r="K18" i="10" s="1"/>
  <c r="K19" i="10" s="1"/>
  <c r="K20" i="10" s="1"/>
  <c r="K21" i="10" s="1"/>
  <c r="K22" i="10" s="1"/>
  <c r="K23" i="10" s="1"/>
  <c r="K24" i="10" s="1"/>
  <c r="K25" i="10" s="1"/>
  <c r="K26" i="10" s="1"/>
  <c r="K27" i="10" s="1"/>
  <c r="K28" i="10" s="1"/>
  <c r="K29" i="10" s="1"/>
  <c r="K30" i="10" s="1"/>
  <c r="K31" i="10" s="1"/>
  <c r="K32" i="10" s="1"/>
  <c r="K33" i="10" s="1"/>
  <c r="K34" i="10" s="1"/>
  <c r="K35" i="10" s="1"/>
  <c r="K36" i="10" s="1"/>
  <c r="K37" i="10" s="1"/>
  <c r="K38" i="10" s="1"/>
  <c r="K39" i="10" s="1"/>
  <c r="K40" i="10" s="1"/>
  <c r="K41" i="10" s="1"/>
  <c r="K42" i="10" s="1"/>
  <c r="K4" i="9"/>
  <c r="K5" i="9" s="1"/>
  <c r="K6" i="9" s="1"/>
  <c r="K7" i="9" s="1"/>
  <c r="K8" i="9" s="1"/>
  <c r="K9" i="9" s="1"/>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K38" i="9" s="1"/>
  <c r="K39" i="9" s="1"/>
  <c r="K40" i="9" s="1"/>
  <c r="K41" i="9" s="1"/>
  <c r="K42" i="9" s="1"/>
  <c r="E178" i="8"/>
  <c r="L4" i="8"/>
  <c r="L5" i="8" s="1"/>
  <c r="L6" i="8" s="1"/>
  <c r="M3" i="8"/>
  <c r="K43" i="12" l="1"/>
  <c r="K44" i="12" s="1"/>
  <c r="K45" i="12" s="1"/>
  <c r="K46" i="12" s="1"/>
  <c r="K47" i="12" s="1"/>
  <c r="K48" i="12" s="1"/>
  <c r="K49" i="12" s="1"/>
  <c r="K50" i="12" s="1"/>
  <c r="K51" i="12" s="1"/>
  <c r="K52" i="12" s="1"/>
  <c r="K53" i="12" s="1"/>
  <c r="K54" i="12" s="1"/>
  <c r="K55" i="12" s="1"/>
  <c r="K56" i="12" s="1"/>
  <c r="K57" i="12" s="1"/>
  <c r="K58" i="12" s="1"/>
  <c r="K59" i="12" s="1"/>
  <c r="K60" i="12" s="1"/>
  <c r="K61" i="12" s="1"/>
  <c r="K62" i="12" s="1"/>
  <c r="K63" i="12" s="1"/>
  <c r="K64" i="12" s="1"/>
  <c r="K65" i="12" s="1"/>
  <c r="K66" i="12" s="1"/>
  <c r="K67" i="12" s="1"/>
  <c r="K68" i="12" s="1"/>
  <c r="K69" i="12" s="1"/>
  <c r="K70" i="12" s="1"/>
  <c r="K71" i="12" s="1"/>
  <c r="K72" i="12" s="1"/>
  <c r="K73" i="12" s="1"/>
  <c r="K74" i="12" s="1"/>
  <c r="K75" i="12" s="1"/>
  <c r="K76" i="12" s="1"/>
  <c r="K77" i="12" s="1"/>
  <c r="K78" i="12" s="1"/>
  <c r="K79" i="12" s="1"/>
  <c r="K80" i="12" s="1"/>
  <c r="K81" i="12" s="1"/>
  <c r="K82" i="12" s="1"/>
  <c r="K83" i="12" s="1"/>
  <c r="K84" i="12" s="1"/>
  <c r="K85" i="12" s="1"/>
  <c r="K86" i="12" s="1"/>
  <c r="K87" i="12" s="1"/>
  <c r="K88" i="12" s="1"/>
  <c r="K89" i="12" s="1"/>
  <c r="K90" i="12" s="1"/>
  <c r="K91" i="12" s="1"/>
  <c r="K92" i="12" s="1"/>
  <c r="K93" i="12" s="1"/>
  <c r="K94" i="12" s="1"/>
  <c r="K95" i="12" s="1"/>
  <c r="K96" i="12" s="1"/>
  <c r="K97" i="12" s="1"/>
  <c r="K98" i="12" s="1"/>
  <c r="K99" i="12" s="1"/>
  <c r="K100" i="12" s="1"/>
  <c r="K101" i="12" s="1"/>
  <c r="K102" i="12" s="1"/>
  <c r="K103" i="12" s="1"/>
  <c r="K104" i="12" s="1"/>
  <c r="K105" i="12" s="1"/>
  <c r="K106" i="12" s="1"/>
  <c r="K107" i="12" s="1"/>
  <c r="K108" i="12" s="1"/>
  <c r="K109" i="12" s="1"/>
  <c r="K110" i="12" s="1"/>
  <c r="K111" i="12" s="1"/>
  <c r="K112" i="12" s="1"/>
  <c r="K113" i="12" s="1"/>
  <c r="K114" i="12" s="1"/>
  <c r="K115" i="12" s="1"/>
  <c r="K116" i="12" s="1"/>
  <c r="K117" i="12" s="1"/>
  <c r="K118" i="12" s="1"/>
  <c r="K119" i="12" s="1"/>
  <c r="K120" i="12" s="1"/>
  <c r="K121" i="12" s="1"/>
  <c r="K122" i="12" s="1"/>
  <c r="K123" i="12" s="1"/>
  <c r="K124" i="12" s="1"/>
  <c r="K125" i="12" s="1"/>
  <c r="K126" i="12" s="1"/>
  <c r="K127" i="12" s="1"/>
  <c r="K128" i="12" s="1"/>
  <c r="K129" i="12" s="1"/>
  <c r="K130" i="12" s="1"/>
  <c r="K131" i="12" s="1"/>
  <c r="K132" i="12" s="1"/>
  <c r="K133" i="12" s="1"/>
  <c r="K134" i="12" s="1"/>
  <c r="K135" i="12" s="1"/>
  <c r="K136" i="12" s="1"/>
  <c r="K137" i="12" s="1"/>
  <c r="K138" i="12" s="1"/>
  <c r="K139" i="12" s="1"/>
  <c r="K140" i="12" s="1"/>
  <c r="K141" i="12" s="1"/>
  <c r="K142" i="12" s="1"/>
  <c r="K143" i="12" s="1"/>
  <c r="K144" i="12" s="1"/>
  <c r="K145" i="12" s="1"/>
  <c r="K146" i="12" s="1"/>
  <c r="K147" i="12" s="1"/>
  <c r="K148" i="12" s="1"/>
  <c r="K149" i="12" s="1"/>
  <c r="K150" i="12" s="1"/>
  <c r="K151" i="12" s="1"/>
  <c r="K152" i="12" s="1"/>
  <c r="K153" i="12" s="1"/>
  <c r="K154" i="12" s="1"/>
  <c r="K155" i="12" s="1"/>
  <c r="K156" i="12" s="1"/>
  <c r="K157" i="12" s="1"/>
  <c r="K158" i="12" s="1"/>
  <c r="K159" i="12" s="1"/>
  <c r="K160" i="12" s="1"/>
  <c r="K161" i="12" s="1"/>
  <c r="K162" i="12" s="1"/>
  <c r="K163" i="12" s="1"/>
  <c r="K164" i="12" s="1"/>
  <c r="K165" i="12" s="1"/>
  <c r="K166" i="12" s="1"/>
  <c r="K167" i="12" s="1"/>
  <c r="K168" i="12" s="1"/>
  <c r="K169" i="12" s="1"/>
  <c r="K170" i="12" s="1"/>
  <c r="K171" i="12" s="1"/>
  <c r="K172" i="12" s="1"/>
  <c r="K173" i="12" s="1"/>
  <c r="K174" i="12" s="1"/>
  <c r="K175" i="12" s="1"/>
  <c r="K176" i="12" s="1"/>
  <c r="K177" i="12" s="1"/>
  <c r="K178" i="12" s="1"/>
  <c r="K179" i="12" s="1"/>
  <c r="K180" i="12" s="1"/>
  <c r="K181" i="12" s="1"/>
  <c r="K182" i="12" s="1"/>
  <c r="K183" i="12" s="1"/>
  <c r="K184" i="12" s="1"/>
  <c r="K185" i="12" s="1"/>
  <c r="K186" i="12" s="1"/>
  <c r="K187" i="12" s="1"/>
  <c r="K188" i="12" s="1"/>
  <c r="K189" i="12" s="1"/>
  <c r="K190" i="12" s="1"/>
  <c r="K191" i="12" s="1"/>
  <c r="K192" i="12" s="1"/>
  <c r="K193" i="12" s="1"/>
  <c r="K194" i="12" s="1"/>
  <c r="K195" i="12" s="1"/>
  <c r="K196" i="12" s="1"/>
  <c r="K197" i="12" s="1"/>
  <c r="K198" i="12" s="1"/>
  <c r="K199" i="12" s="1"/>
  <c r="K200" i="12" s="1"/>
  <c r="K201" i="12" s="1"/>
  <c r="K202" i="12" s="1"/>
  <c r="K43" i="9"/>
  <c r="K44" i="9" s="1"/>
  <c r="K45" i="9" s="1"/>
  <c r="K46" i="9" s="1"/>
  <c r="K47" i="9" s="1"/>
  <c r="K48" i="9" s="1"/>
  <c r="K49" i="9" s="1"/>
  <c r="K50" i="9" s="1"/>
  <c r="K51" i="9" s="1"/>
  <c r="K52" i="9" s="1"/>
  <c r="K53" i="9" s="1"/>
  <c r="K54" i="9" s="1"/>
  <c r="K55" i="9" s="1"/>
  <c r="K56" i="9" s="1"/>
  <c r="K57" i="9" s="1"/>
  <c r="K58" i="9" s="1"/>
  <c r="K59" i="9" s="1"/>
  <c r="K60" i="9" s="1"/>
  <c r="K61" i="9" s="1"/>
  <c r="K62" i="9" s="1"/>
  <c r="K63" i="9" s="1"/>
  <c r="K64" i="9" s="1"/>
  <c r="K65" i="9" s="1"/>
  <c r="K66" i="9" s="1"/>
  <c r="K67" i="9" s="1"/>
  <c r="K68" i="9" s="1"/>
  <c r="K69" i="9" s="1"/>
  <c r="K70" i="9" s="1"/>
  <c r="K71" i="9" s="1"/>
  <c r="K72" i="9" s="1"/>
  <c r="K73" i="9" s="1"/>
  <c r="K74" i="9" s="1"/>
  <c r="K75" i="9" s="1"/>
  <c r="K76" i="9" s="1"/>
  <c r="K77" i="9" s="1"/>
  <c r="K78" i="9" s="1"/>
  <c r="K79" i="9" s="1"/>
  <c r="K80" i="9" s="1"/>
  <c r="K81" i="9" s="1"/>
  <c r="K82" i="9" s="1"/>
  <c r="K83" i="9" s="1"/>
  <c r="K84" i="9" s="1"/>
  <c r="K85" i="9" s="1"/>
  <c r="K86" i="9" s="1"/>
  <c r="K87" i="9" s="1"/>
  <c r="K88" i="9" s="1"/>
  <c r="K89" i="9" s="1"/>
  <c r="K90" i="9" s="1"/>
  <c r="K91" i="9" s="1"/>
  <c r="K92" i="9" s="1"/>
  <c r="K93" i="9" s="1"/>
  <c r="K94" i="9" s="1"/>
  <c r="K95" i="9" s="1"/>
  <c r="K96" i="9" s="1"/>
  <c r="K97" i="9" s="1"/>
  <c r="K98" i="9" s="1"/>
  <c r="K99" i="9" s="1"/>
  <c r="K100" i="9" s="1"/>
  <c r="K101" i="9" s="1"/>
  <c r="K102" i="9" s="1"/>
  <c r="K103" i="9" s="1"/>
  <c r="K104" i="9" s="1"/>
  <c r="K105" i="9" s="1"/>
  <c r="K106" i="9" s="1"/>
  <c r="K107" i="9" s="1"/>
  <c r="K108" i="9" s="1"/>
  <c r="K109" i="9" s="1"/>
  <c r="K110" i="9" s="1"/>
  <c r="K111" i="9" s="1"/>
  <c r="K112" i="9" s="1"/>
  <c r="K113" i="9" s="1"/>
  <c r="K114" i="9" s="1"/>
  <c r="K115" i="9" s="1"/>
  <c r="K116" i="9" s="1"/>
  <c r="K117" i="9" s="1"/>
  <c r="K118" i="9" s="1"/>
  <c r="K119" i="9" s="1"/>
  <c r="K120" i="9" s="1"/>
  <c r="K121" i="9" s="1"/>
  <c r="K122" i="9" s="1"/>
  <c r="K123" i="9" s="1"/>
  <c r="K124" i="9" s="1"/>
  <c r="K125" i="9" s="1"/>
  <c r="K126" i="9" s="1"/>
  <c r="K127" i="9" s="1"/>
  <c r="K128" i="9" s="1"/>
  <c r="K129" i="9" s="1"/>
  <c r="K130" i="9" s="1"/>
  <c r="K131" i="9" s="1"/>
  <c r="K132" i="9" s="1"/>
  <c r="K133" i="9" s="1"/>
  <c r="K134" i="9" s="1"/>
  <c r="K135" i="9" s="1"/>
  <c r="K136" i="9" s="1"/>
  <c r="K137" i="9" s="1"/>
  <c r="K138" i="9" s="1"/>
  <c r="K139" i="9" s="1"/>
  <c r="K140" i="9" s="1"/>
  <c r="K141" i="9" s="1"/>
  <c r="K142" i="9" s="1"/>
  <c r="K143" i="9" s="1"/>
  <c r="K144" i="9" s="1"/>
  <c r="K145" i="9" s="1"/>
  <c r="K146" i="9" s="1"/>
  <c r="K147" i="9" s="1"/>
  <c r="K148" i="9" s="1"/>
  <c r="K149" i="9" s="1"/>
  <c r="K150" i="9" s="1"/>
  <c r="K151" i="9" s="1"/>
  <c r="K152" i="9" s="1"/>
  <c r="K153" i="9" s="1"/>
  <c r="K154" i="9" s="1"/>
  <c r="K155" i="9" s="1"/>
  <c r="K156" i="9" s="1"/>
  <c r="K157" i="9" s="1"/>
  <c r="K158" i="9" s="1"/>
  <c r="K159" i="9" s="1"/>
  <c r="K160" i="9" s="1"/>
  <c r="K161" i="9" s="1"/>
  <c r="K162" i="9" s="1"/>
  <c r="K163" i="9" s="1"/>
  <c r="K164" i="9" s="1"/>
  <c r="K165" i="9" s="1"/>
  <c r="K166" i="9" s="1"/>
  <c r="K167" i="9" s="1"/>
  <c r="K168" i="9" s="1"/>
  <c r="K169" i="9" s="1"/>
  <c r="K170" i="9" s="1"/>
  <c r="K171" i="9" s="1"/>
  <c r="K172" i="9" s="1"/>
  <c r="K173" i="9" s="1"/>
  <c r="K174" i="9" s="1"/>
  <c r="K175" i="9" s="1"/>
  <c r="K176" i="9" s="1"/>
  <c r="K177" i="9" s="1"/>
  <c r="K178" i="9" s="1"/>
  <c r="K179" i="9" s="1"/>
  <c r="K180" i="9" s="1"/>
  <c r="K181" i="9" s="1"/>
  <c r="K182" i="9" s="1"/>
  <c r="K183" i="9" s="1"/>
  <c r="K184" i="9" s="1"/>
  <c r="K185" i="9" s="1"/>
  <c r="K186" i="9" s="1"/>
  <c r="K187" i="9" s="1"/>
  <c r="K188" i="9" s="1"/>
  <c r="K189" i="9" s="1"/>
  <c r="K190" i="9" s="1"/>
  <c r="K191" i="9" s="1"/>
  <c r="K192" i="9" s="1"/>
  <c r="K193" i="9" s="1"/>
  <c r="K194" i="9" s="1"/>
  <c r="K195" i="9" s="1"/>
  <c r="K196" i="9" s="1"/>
  <c r="K197" i="9" s="1"/>
  <c r="K198" i="9" s="1"/>
  <c r="K199" i="9" s="1"/>
  <c r="K200" i="9" s="1"/>
  <c r="K201" i="9" s="1"/>
  <c r="K202" i="9" s="1"/>
  <c r="K203" i="9" s="1"/>
  <c r="K204" i="9" s="1"/>
  <c r="K205" i="9" s="1"/>
  <c r="K206" i="9" s="1"/>
  <c r="K207" i="9" s="1"/>
  <c r="K208" i="9" s="1"/>
  <c r="K209" i="9" s="1"/>
  <c r="K210" i="9" s="1"/>
  <c r="K211" i="9" s="1"/>
  <c r="K212" i="9" s="1"/>
  <c r="K213" i="9" s="1"/>
  <c r="K214" i="9" s="1"/>
  <c r="K215" i="9" s="1"/>
  <c r="K216" i="9" s="1"/>
  <c r="K217" i="9" s="1"/>
  <c r="K218" i="9" s="1"/>
  <c r="K219" i="9" s="1"/>
  <c r="K220" i="9" s="1"/>
  <c r="K221" i="9" s="1"/>
  <c r="K222" i="9" s="1"/>
  <c r="K223" i="9" s="1"/>
  <c r="K224" i="9" s="1"/>
  <c r="K225" i="9" s="1"/>
  <c r="K226" i="9" s="1"/>
  <c r="K227" i="9" s="1"/>
  <c r="K228" i="9" s="1"/>
  <c r="K229" i="9" s="1"/>
  <c r="K230" i="9" s="1"/>
  <c r="K231" i="9" s="1"/>
  <c r="K232" i="9" s="1"/>
  <c r="K233" i="9" s="1"/>
  <c r="K234" i="9" s="1"/>
  <c r="K235" i="9" s="1"/>
  <c r="K236" i="9" s="1"/>
  <c r="K237" i="9" s="1"/>
  <c r="K238" i="9" s="1"/>
  <c r="K239" i="9" s="1"/>
  <c r="K240" i="9" s="1"/>
  <c r="K241" i="9" s="1"/>
  <c r="K242" i="9" s="1"/>
  <c r="K243" i="9" s="1"/>
  <c r="K244" i="9" s="1"/>
  <c r="K245" i="9" s="1"/>
  <c r="K246" i="9" s="1"/>
  <c r="K247" i="9" s="1"/>
  <c r="K248" i="9" s="1"/>
  <c r="K249" i="9" s="1"/>
  <c r="K250" i="9" s="1"/>
  <c r="K251" i="9" s="1"/>
  <c r="K252" i="9" s="1"/>
  <c r="K253" i="9" s="1"/>
  <c r="K254" i="9" s="1"/>
  <c r="K255" i="9" s="1"/>
  <c r="K256" i="9" s="1"/>
  <c r="K257" i="9" s="1"/>
  <c r="K258" i="9" s="1"/>
  <c r="K259" i="9" s="1"/>
  <c r="K260" i="9" s="1"/>
  <c r="K261" i="9" s="1"/>
  <c r="K262" i="9" s="1"/>
  <c r="K263" i="9" s="1"/>
  <c r="K264" i="9" s="1"/>
  <c r="K265" i="9" s="1"/>
  <c r="K266" i="9" s="1"/>
  <c r="K267" i="9" s="1"/>
  <c r="K268" i="9" s="1"/>
  <c r="K269" i="9" s="1"/>
  <c r="K270" i="9" s="1"/>
  <c r="K271" i="9" s="1"/>
  <c r="K272" i="9" s="1"/>
  <c r="K273" i="9" s="1"/>
  <c r="K274" i="9" s="1"/>
  <c r="K275" i="9" s="1"/>
  <c r="K276" i="9" s="1"/>
  <c r="K277" i="9" s="1"/>
  <c r="K278" i="9" s="1"/>
  <c r="K279" i="9" s="1"/>
  <c r="K280" i="9" s="1"/>
  <c r="K281" i="9" s="1"/>
  <c r="K282" i="9" s="1"/>
  <c r="K283" i="9" s="1"/>
  <c r="K284" i="9" s="1"/>
  <c r="K285" i="9" s="1"/>
  <c r="K286" i="9" s="1"/>
  <c r="K287" i="9" s="1"/>
  <c r="K288" i="9" s="1"/>
  <c r="K289" i="9" s="1"/>
  <c r="K290" i="9" s="1"/>
  <c r="K291" i="9" s="1"/>
  <c r="K292" i="9" s="1"/>
  <c r="K293" i="9" s="1"/>
  <c r="K294" i="9" s="1"/>
  <c r="K295" i="9" s="1"/>
  <c r="K296" i="9" s="1"/>
  <c r="K297" i="9" s="1"/>
  <c r="K298" i="9" s="1"/>
  <c r="K299" i="9" s="1"/>
  <c r="K300" i="9" s="1"/>
  <c r="K301" i="9" s="1"/>
  <c r="K302" i="9" s="1"/>
  <c r="K303" i="9" s="1"/>
  <c r="K304" i="9" s="1"/>
  <c r="K305" i="9" s="1"/>
  <c r="K306" i="9" s="1"/>
  <c r="K307" i="9" s="1"/>
  <c r="K308" i="9" s="1"/>
  <c r="K309" i="9" s="1"/>
  <c r="K310" i="9" s="1"/>
  <c r="K311" i="9" s="1"/>
  <c r="K312" i="9" s="1"/>
  <c r="K313" i="9" s="1"/>
  <c r="K314" i="9" s="1"/>
  <c r="K315" i="9" s="1"/>
  <c r="K316" i="9" s="1"/>
  <c r="K317" i="9" s="1"/>
  <c r="K318" i="9" s="1"/>
  <c r="K319" i="9" s="1"/>
  <c r="K320" i="9" s="1"/>
  <c r="K321" i="9" s="1"/>
  <c r="K322" i="9" s="1"/>
  <c r="K323" i="9" s="1"/>
  <c r="K324" i="9" s="1"/>
  <c r="K325" i="9" s="1"/>
  <c r="K326" i="9" s="1"/>
  <c r="K327" i="9" s="1"/>
  <c r="K328" i="9" s="1"/>
  <c r="K329" i="9" s="1"/>
  <c r="K330" i="9" s="1"/>
  <c r="K331" i="9" s="1"/>
  <c r="K332" i="9" s="1"/>
  <c r="K333" i="9" s="1"/>
  <c r="K334" i="9" s="1"/>
  <c r="K335" i="9" s="1"/>
  <c r="K336" i="9" s="1"/>
  <c r="K337" i="9" s="1"/>
  <c r="K338" i="9" s="1"/>
  <c r="K339" i="9" s="1"/>
  <c r="K340" i="9" s="1"/>
  <c r="K341" i="9" s="1"/>
  <c r="K342" i="9" s="1"/>
  <c r="K343" i="9" s="1"/>
  <c r="K344" i="9" s="1"/>
  <c r="K345" i="9" s="1"/>
  <c r="K346" i="9" s="1"/>
  <c r="K347" i="9" s="1"/>
  <c r="K348" i="9" s="1"/>
  <c r="K349" i="9" s="1"/>
  <c r="K350" i="9" s="1"/>
  <c r="K351" i="9" s="1"/>
  <c r="K352" i="9" s="1"/>
  <c r="K353" i="9" s="1"/>
  <c r="K354" i="9" s="1"/>
  <c r="K355" i="9" s="1"/>
  <c r="K356" i="9" s="1"/>
  <c r="K357" i="9" s="1"/>
  <c r="K358" i="9" s="1"/>
  <c r="K359" i="9" s="1"/>
  <c r="K360" i="9" s="1"/>
  <c r="K361" i="9" s="1"/>
  <c r="K362" i="9" s="1"/>
  <c r="K363" i="9" s="1"/>
  <c r="K364" i="9" s="1"/>
  <c r="K365" i="9" s="1"/>
  <c r="K366" i="9" s="1"/>
  <c r="K367" i="9" s="1"/>
  <c r="K368" i="9" s="1"/>
  <c r="K369" i="9" s="1"/>
  <c r="K370" i="9" s="1"/>
  <c r="K371" i="9" s="1"/>
  <c r="K372" i="9" s="1"/>
  <c r="K373" i="9" s="1"/>
  <c r="K374" i="9" s="1"/>
  <c r="K375" i="9" s="1"/>
  <c r="K376" i="9" s="1"/>
  <c r="K377" i="9" s="1"/>
  <c r="K378" i="9" s="1"/>
  <c r="K379" i="9" s="1"/>
  <c r="K380" i="9" s="1"/>
  <c r="K381" i="9" s="1"/>
  <c r="K382" i="9" s="1"/>
  <c r="K383" i="9" s="1"/>
  <c r="K384" i="9" s="1"/>
  <c r="K385" i="9" s="1"/>
  <c r="K386" i="9" s="1"/>
  <c r="K387" i="9" s="1"/>
  <c r="K388" i="9" s="1"/>
  <c r="K389" i="9" s="1"/>
  <c r="K390" i="9" s="1"/>
  <c r="K391" i="9" s="1"/>
  <c r="K392" i="9" s="1"/>
  <c r="K393" i="9" s="1"/>
  <c r="K394" i="9" s="1"/>
  <c r="K395" i="9" s="1"/>
  <c r="K396" i="9" s="1"/>
  <c r="K397" i="9" s="1"/>
  <c r="K398" i="9" s="1"/>
  <c r="K399" i="9" s="1"/>
  <c r="K400" i="9" s="1"/>
  <c r="K401" i="9" s="1"/>
  <c r="K402" i="9" s="1"/>
  <c r="K403" i="9" s="1"/>
  <c r="K404" i="9" s="1"/>
  <c r="K405" i="9" s="1"/>
  <c r="K406" i="9" s="1"/>
  <c r="K407" i="9" s="1"/>
  <c r="K408" i="9" s="1"/>
  <c r="K409" i="9" s="1"/>
  <c r="K410" i="9" s="1"/>
  <c r="K411" i="9" s="1"/>
  <c r="K412" i="9" s="1"/>
  <c r="K413" i="9" s="1"/>
  <c r="K414" i="9" s="1"/>
  <c r="K415" i="9" s="1"/>
  <c r="K416" i="9" s="1"/>
  <c r="K417" i="9" s="1"/>
  <c r="K418" i="9" s="1"/>
  <c r="K419" i="9" s="1"/>
  <c r="K420" i="9" s="1"/>
  <c r="K421" i="9" s="1"/>
  <c r="K422" i="9" s="1"/>
  <c r="K423" i="9" s="1"/>
  <c r="K424" i="9" s="1"/>
  <c r="K425" i="9" s="1"/>
  <c r="K426" i="9" s="1"/>
  <c r="K427" i="9" s="1"/>
  <c r="K428" i="9" s="1"/>
  <c r="K429" i="9" s="1"/>
  <c r="K430" i="9" s="1"/>
  <c r="K431" i="9" s="1"/>
  <c r="K432" i="9" s="1"/>
  <c r="K433" i="9" s="1"/>
  <c r="K434" i="9" s="1"/>
  <c r="K435" i="9" s="1"/>
  <c r="K436" i="9" s="1"/>
  <c r="K437" i="9" s="1"/>
  <c r="K438" i="9" s="1"/>
  <c r="K439" i="9" s="1"/>
  <c r="K440" i="9" s="1"/>
  <c r="K441" i="9" s="1"/>
  <c r="K442" i="9" s="1"/>
  <c r="K443" i="9" s="1"/>
  <c r="K444" i="9" s="1"/>
  <c r="K445" i="9" s="1"/>
  <c r="K446" i="9" s="1"/>
  <c r="K447" i="9" s="1"/>
  <c r="K448" i="9" s="1"/>
  <c r="K449" i="9" s="1"/>
  <c r="K450" i="9" s="1"/>
  <c r="K451" i="9" s="1"/>
  <c r="K452" i="9" s="1"/>
  <c r="K453" i="9" s="1"/>
  <c r="K454" i="9" s="1"/>
  <c r="K455" i="9" s="1"/>
  <c r="K456" i="9" s="1"/>
  <c r="K457" i="9" s="1"/>
  <c r="K458" i="9" s="1"/>
  <c r="K459" i="9" s="1"/>
  <c r="K460" i="9" s="1"/>
  <c r="K461" i="9" s="1"/>
  <c r="K462" i="9" s="1"/>
  <c r="K463" i="9" s="1"/>
  <c r="K464" i="9" s="1"/>
  <c r="K465" i="9" s="1"/>
  <c r="K466" i="9" s="1"/>
  <c r="K467" i="9" s="1"/>
  <c r="K468" i="9" s="1"/>
  <c r="K469" i="9" s="1"/>
  <c r="K470" i="9" s="1"/>
  <c r="K471" i="9" s="1"/>
  <c r="K472" i="9" s="1"/>
  <c r="K473" i="9" s="1"/>
  <c r="K474" i="9" s="1"/>
  <c r="K475" i="9" s="1"/>
  <c r="K476" i="9" s="1"/>
  <c r="K477" i="9" s="1"/>
  <c r="K478" i="9" s="1"/>
  <c r="K479" i="9" s="1"/>
  <c r="K480" i="9" s="1"/>
  <c r="K481" i="9" s="1"/>
  <c r="K482" i="9" s="1"/>
  <c r="K483" i="9" s="1"/>
  <c r="K484" i="9" s="1"/>
  <c r="K485" i="9" s="1"/>
  <c r="K486" i="9" s="1"/>
  <c r="K487" i="9" s="1"/>
  <c r="K488" i="9" s="1"/>
  <c r="K489" i="9" s="1"/>
  <c r="K490" i="9" s="1"/>
  <c r="K491" i="9" s="1"/>
  <c r="K492" i="9" s="1"/>
  <c r="K493" i="9" s="1"/>
  <c r="K494" i="9" s="1"/>
  <c r="K495" i="9" s="1"/>
  <c r="K496" i="9" s="1"/>
  <c r="K497" i="9" s="1"/>
  <c r="K498" i="9" s="1"/>
  <c r="K499" i="9" s="1"/>
  <c r="K500" i="9" s="1"/>
  <c r="K501" i="9" s="1"/>
  <c r="K43" i="10"/>
  <c r="K44" i="10" s="1"/>
  <c r="K45" i="10" s="1"/>
  <c r="K46" i="10" s="1"/>
  <c r="K47" i="10" s="1"/>
  <c r="K48" i="10" s="1"/>
  <c r="K49" i="10" s="1"/>
  <c r="K50" i="10" s="1"/>
  <c r="K51" i="10" s="1"/>
  <c r="K52" i="10" s="1"/>
  <c r="K53" i="10" s="1"/>
  <c r="K54" i="10" s="1"/>
  <c r="K55" i="10" s="1"/>
  <c r="K56" i="10" s="1"/>
  <c r="K57" i="10" s="1"/>
  <c r="K58" i="10" s="1"/>
  <c r="K59" i="10" s="1"/>
  <c r="K60" i="10" s="1"/>
  <c r="K61" i="10" s="1"/>
  <c r="K62" i="10" s="1"/>
  <c r="K63" i="10" s="1"/>
  <c r="K64" i="10" s="1"/>
  <c r="K65" i="10" s="1"/>
  <c r="K66" i="10" s="1"/>
  <c r="K67" i="10" s="1"/>
  <c r="K68" i="10" s="1"/>
  <c r="K69" i="10" s="1"/>
  <c r="K70" i="10" s="1"/>
  <c r="K71" i="10" s="1"/>
  <c r="K72" i="10" s="1"/>
  <c r="K73" i="10" s="1"/>
  <c r="K74" i="10" s="1"/>
  <c r="K75" i="10" s="1"/>
  <c r="K76" i="10" s="1"/>
  <c r="K77" i="10" s="1"/>
  <c r="K78" i="10" s="1"/>
  <c r="K79" i="10" s="1"/>
  <c r="K80" i="10" s="1"/>
  <c r="K81" i="10" s="1"/>
  <c r="K82" i="10" s="1"/>
  <c r="K83" i="10" s="1"/>
  <c r="K84" i="10" s="1"/>
  <c r="K85" i="10" s="1"/>
  <c r="K86" i="10" s="1"/>
  <c r="K87" i="10" s="1"/>
  <c r="K88" i="10" s="1"/>
  <c r="K89" i="10" s="1"/>
  <c r="K90" i="10" s="1"/>
  <c r="K91" i="10" s="1"/>
  <c r="K92" i="10" s="1"/>
  <c r="K93" i="10" s="1"/>
  <c r="K94" i="10" s="1"/>
  <c r="K95" i="10" s="1"/>
  <c r="K96" i="10" s="1"/>
  <c r="K97" i="10" s="1"/>
  <c r="K98" i="10" s="1"/>
  <c r="K99" i="10" s="1"/>
  <c r="K100" i="10" s="1"/>
  <c r="K101" i="10" s="1"/>
  <c r="K102" i="10" s="1"/>
  <c r="K103" i="10" s="1"/>
  <c r="K104" i="10" s="1"/>
  <c r="K105" i="10" s="1"/>
  <c r="K106" i="10" s="1"/>
  <c r="K107" i="10" s="1"/>
  <c r="K108" i="10" s="1"/>
  <c r="K109" i="10" s="1"/>
  <c r="K110" i="10" s="1"/>
  <c r="K111" i="10" s="1"/>
  <c r="K112" i="10" s="1"/>
  <c r="K113" i="10" s="1"/>
  <c r="K114" i="10" s="1"/>
  <c r="K115" i="10" s="1"/>
  <c r="K116" i="10" s="1"/>
  <c r="K117" i="10" s="1"/>
  <c r="K118" i="10" s="1"/>
  <c r="K119" i="10" s="1"/>
  <c r="K120" i="10" s="1"/>
  <c r="K121" i="10" s="1"/>
  <c r="K122" i="10" s="1"/>
  <c r="K123" i="10" s="1"/>
  <c r="K124" i="10" s="1"/>
  <c r="K125" i="10" s="1"/>
  <c r="K126" i="10" s="1"/>
  <c r="K127" i="10" s="1"/>
  <c r="K128" i="10" s="1"/>
  <c r="K129" i="10" s="1"/>
  <c r="K130" i="10" s="1"/>
  <c r="K131" i="10" s="1"/>
  <c r="K132" i="10" s="1"/>
  <c r="K133" i="10" s="1"/>
  <c r="K134" i="10" s="1"/>
  <c r="K135" i="10" s="1"/>
  <c r="K136" i="10" s="1"/>
  <c r="K137" i="10" s="1"/>
  <c r="K138" i="10" s="1"/>
  <c r="K139" i="10" s="1"/>
  <c r="K140" i="10" s="1"/>
  <c r="K141" i="10" s="1"/>
  <c r="K142" i="10" s="1"/>
  <c r="K143" i="10" s="1"/>
  <c r="K144" i="10" s="1"/>
  <c r="K145" i="10" s="1"/>
  <c r="K146" i="10" s="1"/>
  <c r="K147" i="10" s="1"/>
  <c r="K148" i="10" s="1"/>
  <c r="K149" i="10" s="1"/>
  <c r="K150" i="10" s="1"/>
  <c r="K151" i="10" s="1"/>
  <c r="K152" i="10" s="1"/>
  <c r="K153" i="10" s="1"/>
  <c r="K154" i="10" s="1"/>
  <c r="K155" i="10" s="1"/>
  <c r="K156" i="10" s="1"/>
  <c r="K157" i="10" s="1"/>
  <c r="K158" i="10" s="1"/>
  <c r="K159" i="10" s="1"/>
  <c r="K160" i="10" s="1"/>
  <c r="K161" i="10" s="1"/>
  <c r="K162" i="10" s="1"/>
  <c r="K163" i="10" s="1"/>
  <c r="K164" i="10" s="1"/>
  <c r="K165" i="10" s="1"/>
  <c r="K166" i="10" s="1"/>
  <c r="K167" i="10" s="1"/>
  <c r="K168" i="10" s="1"/>
  <c r="K169" i="10" s="1"/>
  <c r="K170" i="10" s="1"/>
  <c r="K171" i="10" s="1"/>
  <c r="K172" i="10" s="1"/>
  <c r="K173" i="10" s="1"/>
  <c r="K174" i="10" s="1"/>
  <c r="K175" i="10" s="1"/>
  <c r="K176" i="10" s="1"/>
  <c r="K177" i="10" s="1"/>
  <c r="K178" i="10" s="1"/>
  <c r="K179" i="10" s="1"/>
  <c r="K180" i="10" s="1"/>
  <c r="K181" i="10" s="1"/>
  <c r="K182" i="10" s="1"/>
  <c r="K183" i="10" s="1"/>
  <c r="K184" i="10" s="1"/>
  <c r="K185" i="10" s="1"/>
  <c r="K186" i="10" s="1"/>
  <c r="K187" i="10" s="1"/>
  <c r="K188" i="10" s="1"/>
  <c r="K189" i="10" s="1"/>
  <c r="K190" i="10" s="1"/>
  <c r="K191" i="10" s="1"/>
  <c r="K192" i="10" s="1"/>
  <c r="K193" i="10" s="1"/>
  <c r="K194" i="10" s="1"/>
  <c r="K195" i="10" s="1"/>
  <c r="K196" i="10" s="1"/>
  <c r="K197" i="10" s="1"/>
  <c r="K198" i="10" s="1"/>
  <c r="K199" i="10" s="1"/>
  <c r="K200" i="10" s="1"/>
  <c r="K201" i="10" s="1"/>
  <c r="K202" i="10" s="1"/>
  <c r="K203" i="10" s="1"/>
  <c r="Q76" i="9"/>
  <c r="Q44" i="9"/>
  <c r="Q43" i="9"/>
  <c r="Q24" i="9"/>
  <c r="Q239" i="9"/>
  <c r="Q240" i="9"/>
  <c r="Q238" i="9"/>
  <c r="Q241" i="9"/>
  <c r="Q243" i="9"/>
  <c r="Q244" i="9"/>
  <c r="Q242" i="9"/>
  <c r="Q245" i="9"/>
  <c r="Q246" i="9"/>
  <c r="Q247" i="9"/>
  <c r="Q248" i="9"/>
  <c r="Q249" i="9"/>
  <c r="Q250" i="9"/>
  <c r="L251" i="9"/>
  <c r="Q79" i="9"/>
  <c r="F5" i="8"/>
  <c r="F9" i="8"/>
  <c r="F13" i="8"/>
  <c r="F17" i="8"/>
  <c r="F25" i="8"/>
  <c r="F33" i="8"/>
  <c r="F46" i="8"/>
  <c r="F28" i="8"/>
  <c r="F45" i="8"/>
  <c r="F174" i="8"/>
  <c r="Q115" i="9"/>
  <c r="F76" i="8"/>
  <c r="F80" i="8"/>
  <c r="F84" i="8"/>
  <c r="F88" i="8"/>
  <c r="F125" i="8"/>
  <c r="F133" i="8"/>
  <c r="F157" i="8"/>
  <c r="F105" i="8"/>
  <c r="F120" i="8"/>
  <c r="F151" i="8"/>
  <c r="F30" i="8"/>
  <c r="F34" i="8"/>
  <c r="F38" i="8"/>
  <c r="Q62" i="9"/>
  <c r="F50" i="8"/>
  <c r="F58" i="8"/>
  <c r="Q5" i="9"/>
  <c r="Q8" i="9"/>
  <c r="Q11" i="9"/>
  <c r="Q16" i="9"/>
  <c r="Q19" i="9"/>
  <c r="Q27" i="9"/>
  <c r="Q32" i="9"/>
  <c r="Q37" i="9"/>
  <c r="Q46" i="9"/>
  <c r="Q54" i="9"/>
  <c r="Q68" i="9"/>
  <c r="Q86" i="9"/>
  <c r="Q123" i="9"/>
  <c r="Q176" i="9"/>
  <c r="Q98" i="9"/>
  <c r="Q3" i="9"/>
  <c r="Q40" i="9"/>
  <c r="Q49" i="9"/>
  <c r="Q52" i="9"/>
  <c r="Q57" i="9"/>
  <c r="Q60" i="9"/>
  <c r="Q71" i="9"/>
  <c r="Q74" i="9"/>
  <c r="Q83" i="9"/>
  <c r="Q90" i="9"/>
  <c r="Q93" i="9"/>
  <c r="Q127" i="9"/>
  <c r="Q134" i="9"/>
  <c r="Q25" i="9"/>
  <c r="Q35" i="9"/>
  <c r="Q63" i="9"/>
  <c r="Q66" i="9"/>
  <c r="Q77" i="9"/>
  <c r="Q80" i="9"/>
  <c r="Q96" i="9"/>
  <c r="Q99" i="9"/>
  <c r="Q131" i="9"/>
  <c r="Q95" i="9"/>
  <c r="Q9" i="9"/>
  <c r="Q12" i="9"/>
  <c r="Q17" i="9"/>
  <c r="Q20" i="9"/>
  <c r="Q23" i="9"/>
  <c r="Q28" i="9"/>
  <c r="Q69" i="9"/>
  <c r="Q103" i="9"/>
  <c r="Q15" i="9"/>
  <c r="Q31" i="9"/>
  <c r="Q50" i="9"/>
  <c r="Q58" i="9"/>
  <c r="Q61" i="9"/>
  <c r="Q72" i="9"/>
  <c r="Q75" i="9"/>
  <c r="Q94" i="9"/>
  <c r="Q107" i="9"/>
  <c r="Q135" i="9"/>
  <c r="Q4" i="9"/>
  <c r="Q7" i="9"/>
  <c r="Q33" i="9"/>
  <c r="Q36" i="9"/>
  <c r="Q41" i="9"/>
  <c r="Q45" i="9"/>
  <c r="Q48" i="9"/>
  <c r="Q53" i="9"/>
  <c r="Q56" i="9"/>
  <c r="Q64" i="9"/>
  <c r="Q67" i="9"/>
  <c r="Q111" i="9"/>
  <c r="Q175" i="9"/>
  <c r="Q119" i="9"/>
  <c r="Q13" i="9"/>
  <c r="Q21" i="9"/>
  <c r="Q29" i="9"/>
  <c r="Q39" i="9"/>
  <c r="Q70" i="9"/>
  <c r="Q92" i="9"/>
  <c r="F135" i="8"/>
  <c r="F143" i="8"/>
  <c r="F7" i="8"/>
  <c r="F11" i="8"/>
  <c r="F15" i="8"/>
  <c r="F19" i="8"/>
  <c r="F23" i="8"/>
  <c r="F31" i="8"/>
  <c r="F35" i="8"/>
  <c r="F20" i="8"/>
  <c r="F69" i="8"/>
  <c r="F107" i="8"/>
  <c r="F114" i="8"/>
  <c r="F137" i="8"/>
  <c r="F145" i="8"/>
  <c r="F66" i="8"/>
  <c r="F70" i="8"/>
  <c r="F74" i="8"/>
  <c r="F78" i="8"/>
  <c r="F82" i="8"/>
  <c r="F86" i="8"/>
  <c r="Q193" i="9"/>
  <c r="Q191" i="9"/>
  <c r="Q181" i="9"/>
  <c r="Q173" i="9"/>
  <c r="Q165" i="9"/>
  <c r="Q157" i="9"/>
  <c r="Q149" i="9"/>
  <c r="Q141" i="9"/>
  <c r="Q133" i="9"/>
  <c r="Q130" i="9"/>
  <c r="Q129" i="9"/>
  <c r="Q126" i="9"/>
  <c r="Q125" i="9"/>
  <c r="Q122" i="9"/>
  <c r="Q121" i="9"/>
  <c r="Q118" i="9"/>
  <c r="Q117" i="9"/>
  <c r="Q114" i="9"/>
  <c r="Q113" i="9"/>
  <c r="Q110" i="9"/>
  <c r="Q109" i="9"/>
  <c r="Q106" i="9"/>
  <c r="Q105" i="9"/>
  <c r="Q102" i="9"/>
  <c r="Q101" i="9"/>
  <c r="Q97" i="9"/>
  <c r="Q89" i="9"/>
  <c r="Q81" i="9"/>
  <c r="Q73" i="9"/>
  <c r="Q65" i="9"/>
  <c r="Q180" i="9"/>
  <c r="Q178" i="9"/>
  <c r="Q177" i="9"/>
  <c r="Q187" i="9"/>
  <c r="Q172" i="9"/>
  <c r="Q170" i="9"/>
  <c r="Q169" i="9"/>
  <c r="Q168" i="9"/>
  <c r="Q164" i="9"/>
  <c r="Q162" i="9"/>
  <c r="Q161" i="9"/>
  <c r="Q160" i="9"/>
  <c r="Q156" i="9"/>
  <c r="Q154" i="9"/>
  <c r="Q153" i="9"/>
  <c r="Q152" i="9"/>
  <c r="Q148" i="9"/>
  <c r="Q146" i="9"/>
  <c r="Q145" i="9"/>
  <c r="Q144" i="9"/>
  <c r="Q140" i="9"/>
  <c r="Q138" i="9"/>
  <c r="Q137" i="9"/>
  <c r="Q136" i="9"/>
  <c r="Q132" i="9"/>
  <c r="Q128" i="9"/>
  <c r="Q124" i="9"/>
  <c r="Q120" i="9"/>
  <c r="Q116" i="9"/>
  <c r="Q112" i="9"/>
  <c r="Q108" i="9"/>
  <c r="Q104" i="9"/>
  <c r="Q100" i="9"/>
  <c r="Q91" i="9"/>
  <c r="Q88" i="9"/>
  <c r="Q87" i="9"/>
  <c r="Q85" i="9"/>
  <c r="Q84" i="9"/>
  <c r="Q82" i="9"/>
  <c r="Q78" i="9"/>
  <c r="Q59" i="9"/>
  <c r="Q55" i="9"/>
  <c r="Q51" i="9"/>
  <c r="Q47" i="9"/>
  <c r="Q42" i="9"/>
  <c r="Q38" i="9"/>
  <c r="Q34" i="9"/>
  <c r="Q30" i="9"/>
  <c r="Q26" i="9"/>
  <c r="Q22" i="9"/>
  <c r="Q18" i="9"/>
  <c r="Q14" i="9"/>
  <c r="Q10" i="9"/>
  <c r="Q6" i="9"/>
  <c r="Q183" i="9"/>
  <c r="Q174" i="9"/>
  <c r="Q171" i="9"/>
  <c r="Q167" i="9"/>
  <c r="Q166" i="9"/>
  <c r="Q163" i="9"/>
  <c r="Q159" i="9"/>
  <c r="Q158" i="9"/>
  <c r="Q155" i="9"/>
  <c r="Q151" i="9"/>
  <c r="Q150" i="9"/>
  <c r="Q147" i="9"/>
  <c r="Q143" i="9"/>
  <c r="Q142" i="9"/>
  <c r="Q139" i="9"/>
  <c r="Q179" i="9"/>
  <c r="Q185" i="9"/>
  <c r="Q237" i="9"/>
  <c r="Q235" i="9"/>
  <c r="Q233" i="9"/>
  <c r="Q231" i="9"/>
  <c r="Q229" i="9"/>
  <c r="Q227" i="9"/>
  <c r="Q225" i="9"/>
  <c r="Q223" i="9"/>
  <c r="Q221" i="9"/>
  <c r="Q219" i="9"/>
  <c r="Q217" i="9"/>
  <c r="Q215" i="9"/>
  <c r="Q213" i="9"/>
  <c r="Q211" i="9"/>
  <c r="Q209" i="9"/>
  <c r="Q207" i="9"/>
  <c r="Q205" i="9"/>
  <c r="Q203" i="9"/>
  <c r="Q201" i="9"/>
  <c r="Q199" i="9"/>
  <c r="Q197" i="9"/>
  <c r="Q195" i="9"/>
  <c r="Q236" i="9"/>
  <c r="Q234" i="9"/>
  <c r="Q232" i="9"/>
  <c r="Q230" i="9"/>
  <c r="Q228" i="9"/>
  <c r="Q226" i="9"/>
  <c r="Q224" i="9"/>
  <c r="Q222" i="9"/>
  <c r="Q220" i="9"/>
  <c r="Q218" i="9"/>
  <c r="Q216" i="9"/>
  <c r="Q214" i="9"/>
  <c r="Q212" i="9"/>
  <c r="Q210" i="9"/>
  <c r="Q208" i="9"/>
  <c r="Q206" i="9"/>
  <c r="Q204" i="9"/>
  <c r="Q202" i="9"/>
  <c r="Q200" i="9"/>
  <c r="Q198" i="9"/>
  <c r="Q196" i="9"/>
  <c r="Q194" i="9"/>
  <c r="Q192" i="9"/>
  <c r="Q190" i="9"/>
  <c r="Q188" i="9"/>
  <c r="Q186" i="9"/>
  <c r="Q184" i="9"/>
  <c r="Q182" i="9"/>
  <c r="Q189" i="9"/>
  <c r="F3" i="8"/>
  <c r="F18" i="8"/>
  <c r="F22" i="8"/>
  <c r="F27" i="8"/>
  <c r="F36" i="8"/>
  <c r="F53" i="8"/>
  <c r="F61" i="8"/>
  <c r="F97" i="8"/>
  <c r="F99" i="8"/>
  <c r="F111" i="8"/>
  <c r="F118" i="8"/>
  <c r="F153" i="8"/>
  <c r="F159" i="8"/>
  <c r="F26" i="8"/>
  <c r="F41" i="8"/>
  <c r="F54" i="8"/>
  <c r="F62" i="8"/>
  <c r="F122" i="8"/>
  <c r="F127" i="8"/>
  <c r="F129" i="8"/>
  <c r="F141" i="8"/>
  <c r="F149" i="8"/>
  <c r="F24" i="8"/>
  <c r="F40" i="8"/>
  <c r="F57" i="8"/>
  <c r="F73" i="8"/>
  <c r="F75" i="8"/>
  <c r="F77" i="8"/>
  <c r="F79" i="8"/>
  <c r="F81" i="8"/>
  <c r="F83" i="8"/>
  <c r="F85" i="8"/>
  <c r="F87" i="8"/>
  <c r="F89" i="8"/>
  <c r="F91" i="8"/>
  <c r="F93" i="8"/>
  <c r="F95" i="8"/>
  <c r="F98" i="8"/>
  <c r="F100" i="8"/>
  <c r="F102" i="8"/>
  <c r="F109" i="8"/>
  <c r="F113" i="8"/>
  <c r="F115" i="8"/>
  <c r="F123" i="8"/>
  <c r="F128" i="8"/>
  <c r="F130" i="8"/>
  <c r="F132" i="8"/>
  <c r="F139" i="8"/>
  <c r="F144" i="8"/>
  <c r="F146" i="8"/>
  <c r="F148" i="8"/>
  <c r="F155" i="8"/>
  <c r="F160" i="8"/>
  <c r="F16" i="8"/>
  <c r="F32" i="8"/>
  <c r="F49" i="8"/>
  <c r="F65" i="8"/>
  <c r="F101" i="8"/>
  <c r="F106" i="8"/>
  <c r="F108" i="8"/>
  <c r="F110" i="8"/>
  <c r="F116" i="8"/>
  <c r="F121" i="8"/>
  <c r="F124" i="8"/>
  <c r="F131" i="8"/>
  <c r="F136" i="8"/>
  <c r="F138" i="8"/>
  <c r="F140" i="8"/>
  <c r="F147" i="8"/>
  <c r="F152" i="8"/>
  <c r="F154" i="8"/>
  <c r="F156" i="8"/>
  <c r="F161" i="8"/>
  <c r="F163" i="8"/>
  <c r="F165" i="8"/>
  <c r="F167" i="8"/>
  <c r="F169" i="8"/>
  <c r="F171" i="8"/>
  <c r="F173" i="8"/>
  <c r="F42" i="8"/>
  <c r="F51" i="8"/>
  <c r="F59" i="8"/>
  <c r="F67" i="8"/>
  <c r="F162" i="8"/>
  <c r="F166" i="8"/>
  <c r="F170" i="8"/>
  <c r="F172" i="8"/>
  <c r="F4" i="8"/>
  <c r="F90" i="8"/>
  <c r="F92" i="8"/>
  <c r="F94" i="8"/>
  <c r="F96" i="8"/>
  <c r="C179" i="8"/>
  <c r="F39" i="8"/>
  <c r="F48" i="8"/>
  <c r="F56" i="8"/>
  <c r="F64" i="8"/>
  <c r="F72" i="8"/>
  <c r="F164" i="8"/>
  <c r="F168" i="8"/>
  <c r="F6" i="8"/>
  <c r="F8" i="8"/>
  <c r="F10" i="8"/>
  <c r="F12" i="8"/>
  <c r="F14" i="8"/>
  <c r="F21" i="8"/>
  <c r="F29" i="8"/>
  <c r="F37" i="8"/>
  <c r="F44" i="8"/>
  <c r="F47" i="8"/>
  <c r="F52" i="8"/>
  <c r="F55" i="8"/>
  <c r="F60" i="8"/>
  <c r="F63" i="8"/>
  <c r="F68" i="8"/>
  <c r="F71" i="8"/>
  <c r="F104" i="8"/>
  <c r="F112" i="8"/>
  <c r="F119" i="8"/>
  <c r="F126" i="8"/>
  <c r="F134" i="8"/>
  <c r="F142" i="8"/>
  <c r="F150" i="8"/>
  <c r="F158" i="8"/>
  <c r="L7" i="8"/>
  <c r="M6" i="8"/>
  <c r="R3" i="8"/>
  <c r="M5" i="8"/>
  <c r="M4" i="8"/>
  <c r="D183" i="8"/>
  <c r="D181" i="8"/>
  <c r="F175" i="8"/>
  <c r="O204" i="9" l="1"/>
  <c r="M204" i="9"/>
  <c r="P204" i="9"/>
  <c r="N204" i="9"/>
  <c r="O236" i="9"/>
  <c r="N236" i="9"/>
  <c r="M236" i="9"/>
  <c r="P236" i="9"/>
  <c r="O209" i="9"/>
  <c r="M209" i="9"/>
  <c r="N209" i="9"/>
  <c r="P209" i="9"/>
  <c r="O233" i="9"/>
  <c r="M233" i="9"/>
  <c r="P233" i="9"/>
  <c r="N233" i="9"/>
  <c r="M158" i="9"/>
  <c r="O158" i="9"/>
  <c r="N158" i="9"/>
  <c r="P158" i="9"/>
  <c r="N55" i="9"/>
  <c r="O55" i="9"/>
  <c r="M55" i="9"/>
  <c r="P55" i="9"/>
  <c r="M112" i="9"/>
  <c r="P112" i="9"/>
  <c r="N112" i="9"/>
  <c r="O112" i="9"/>
  <c r="M154" i="9"/>
  <c r="O154" i="9"/>
  <c r="N154" i="9"/>
  <c r="P154" i="9"/>
  <c r="N81" i="9"/>
  <c r="O81" i="9"/>
  <c r="M81" i="9"/>
  <c r="P81" i="9"/>
  <c r="M118" i="9"/>
  <c r="O118" i="9"/>
  <c r="N118" i="9"/>
  <c r="P118" i="9"/>
  <c r="O173" i="9"/>
  <c r="N173" i="9"/>
  <c r="P173" i="9"/>
  <c r="M173" i="9"/>
  <c r="O175" i="9"/>
  <c r="N175" i="9"/>
  <c r="M175" i="9"/>
  <c r="P175" i="9"/>
  <c r="O4" i="9"/>
  <c r="M4" i="9"/>
  <c r="P4" i="9"/>
  <c r="N4" i="9"/>
  <c r="N17" i="9"/>
  <c r="O17" i="9"/>
  <c r="P17" i="9"/>
  <c r="M17" i="9"/>
  <c r="N25" i="9"/>
  <c r="O25" i="9"/>
  <c r="P25" i="9"/>
  <c r="M25" i="9"/>
  <c r="M123" i="9"/>
  <c r="P123" i="9"/>
  <c r="O123" i="9"/>
  <c r="N123" i="9"/>
  <c r="O5" i="9"/>
  <c r="P5" i="9"/>
  <c r="N5" i="9"/>
  <c r="M5" i="9"/>
  <c r="O238" i="9"/>
  <c r="N238" i="9"/>
  <c r="P238" i="9"/>
  <c r="M238" i="9"/>
  <c r="O184" i="9"/>
  <c r="M184" i="9"/>
  <c r="N184" i="9"/>
  <c r="P184" i="9"/>
  <c r="O192" i="9"/>
  <c r="M192" i="9"/>
  <c r="N192" i="9"/>
  <c r="P192" i="9"/>
  <c r="O200" i="9"/>
  <c r="M200" i="9"/>
  <c r="N200" i="9"/>
  <c r="P200" i="9"/>
  <c r="O208" i="9"/>
  <c r="M208" i="9"/>
  <c r="N208" i="9"/>
  <c r="P208" i="9"/>
  <c r="O216" i="9"/>
  <c r="M216" i="9"/>
  <c r="N216" i="9"/>
  <c r="P216" i="9"/>
  <c r="O224" i="9"/>
  <c r="M224" i="9"/>
  <c r="N224" i="9"/>
  <c r="P224" i="9"/>
  <c r="O232" i="9"/>
  <c r="N232" i="9"/>
  <c r="M232" i="9"/>
  <c r="P232" i="9"/>
  <c r="O197" i="9"/>
  <c r="M197" i="9"/>
  <c r="N197" i="9"/>
  <c r="P197" i="9"/>
  <c r="O205" i="9"/>
  <c r="M205" i="9"/>
  <c r="N205" i="9"/>
  <c r="P205" i="9"/>
  <c r="O213" i="9"/>
  <c r="M213" i="9"/>
  <c r="N213" i="9"/>
  <c r="P213" i="9"/>
  <c r="O221" i="9"/>
  <c r="M221" i="9"/>
  <c r="N221" i="9"/>
  <c r="P221" i="9"/>
  <c r="O229" i="9"/>
  <c r="M229" i="9"/>
  <c r="P229" i="9"/>
  <c r="N229" i="9"/>
  <c r="O237" i="9"/>
  <c r="M237" i="9"/>
  <c r="P237" i="9"/>
  <c r="N237" i="9"/>
  <c r="M142" i="9"/>
  <c r="O142" i="9"/>
  <c r="N142" i="9"/>
  <c r="P142" i="9"/>
  <c r="M151" i="9"/>
  <c r="P151" i="9"/>
  <c r="O151" i="9"/>
  <c r="N151" i="9"/>
  <c r="M163" i="9"/>
  <c r="P163" i="9"/>
  <c r="O163" i="9"/>
  <c r="N163" i="9"/>
  <c r="O174" i="9"/>
  <c r="P174" i="9"/>
  <c r="N174" i="9"/>
  <c r="M174" i="9"/>
  <c r="O14" i="9"/>
  <c r="N14" i="9"/>
  <c r="P14" i="9"/>
  <c r="M14" i="9"/>
  <c r="N30" i="9"/>
  <c r="O30" i="9"/>
  <c r="P30" i="9"/>
  <c r="M30" i="9"/>
  <c r="N47" i="9"/>
  <c r="O47" i="9"/>
  <c r="P47" i="9"/>
  <c r="M47" i="9"/>
  <c r="N78" i="9"/>
  <c r="O78" i="9"/>
  <c r="P78" i="9"/>
  <c r="M78" i="9"/>
  <c r="N87" i="9"/>
  <c r="O87" i="9"/>
  <c r="M87" i="9"/>
  <c r="P87" i="9"/>
  <c r="M104" i="9"/>
  <c r="P104" i="9"/>
  <c r="N104" i="9"/>
  <c r="O104" i="9"/>
  <c r="M120" i="9"/>
  <c r="P120" i="9"/>
  <c r="N120" i="9"/>
  <c r="O120" i="9"/>
  <c r="M136" i="9"/>
  <c r="P136" i="9"/>
  <c r="N136" i="9"/>
  <c r="O136" i="9"/>
  <c r="M144" i="9"/>
  <c r="P144" i="9"/>
  <c r="N144" i="9"/>
  <c r="O144" i="9"/>
  <c r="M152" i="9"/>
  <c r="P152" i="9"/>
  <c r="O152" i="9"/>
  <c r="N152" i="9"/>
  <c r="M160" i="9"/>
  <c r="P160" i="9"/>
  <c r="O160" i="9"/>
  <c r="N160" i="9"/>
  <c r="M168" i="9"/>
  <c r="P168" i="9"/>
  <c r="O168" i="9"/>
  <c r="N168" i="9"/>
  <c r="O187" i="9"/>
  <c r="P187" i="9"/>
  <c r="N187" i="9"/>
  <c r="M187" i="9"/>
  <c r="N65" i="9"/>
  <c r="O65" i="9"/>
  <c r="P65" i="9"/>
  <c r="M65" i="9"/>
  <c r="N97" i="9"/>
  <c r="M97" i="9"/>
  <c r="O97" i="9"/>
  <c r="P97" i="9"/>
  <c r="M106" i="9"/>
  <c r="O106" i="9"/>
  <c r="N106" i="9"/>
  <c r="P106" i="9"/>
  <c r="M114" i="9"/>
  <c r="O114" i="9"/>
  <c r="N114" i="9"/>
  <c r="P114" i="9"/>
  <c r="M122" i="9"/>
  <c r="O122" i="9"/>
  <c r="N122" i="9"/>
  <c r="P122" i="9"/>
  <c r="M130" i="9"/>
  <c r="O130" i="9"/>
  <c r="N130" i="9"/>
  <c r="P130" i="9"/>
  <c r="M157" i="9"/>
  <c r="N157" i="9"/>
  <c r="P157" i="9"/>
  <c r="O157" i="9"/>
  <c r="O191" i="9"/>
  <c r="P191" i="9"/>
  <c r="N191" i="9"/>
  <c r="M191" i="9"/>
  <c r="N70" i="9"/>
  <c r="O70" i="9"/>
  <c r="P70" i="9"/>
  <c r="M70" i="9"/>
  <c r="N13" i="9"/>
  <c r="O13" i="9"/>
  <c r="P13" i="9"/>
  <c r="M13" i="9"/>
  <c r="N67" i="9"/>
  <c r="O67" i="9"/>
  <c r="M67" i="9"/>
  <c r="P67" i="9"/>
  <c r="N48" i="9"/>
  <c r="O48" i="9"/>
  <c r="P48" i="9"/>
  <c r="M48" i="9"/>
  <c r="N33" i="9"/>
  <c r="O33" i="9"/>
  <c r="P33" i="9"/>
  <c r="M33" i="9"/>
  <c r="M107" i="9"/>
  <c r="P107" i="9"/>
  <c r="O107" i="9"/>
  <c r="N107" i="9"/>
  <c r="N61" i="9"/>
  <c r="O61" i="9"/>
  <c r="P61" i="9"/>
  <c r="M61" i="9"/>
  <c r="N15" i="9"/>
  <c r="O15" i="9"/>
  <c r="M15" i="9"/>
  <c r="P15" i="9"/>
  <c r="N23" i="9"/>
  <c r="O23" i="9"/>
  <c r="M23" i="9"/>
  <c r="P23" i="9"/>
  <c r="O9" i="9"/>
  <c r="P9" i="9"/>
  <c r="N9" i="9"/>
  <c r="M9" i="9"/>
  <c r="N96" i="9"/>
  <c r="M96" i="9"/>
  <c r="O96" i="9"/>
  <c r="P96" i="9"/>
  <c r="N63" i="9"/>
  <c r="O63" i="9"/>
  <c r="M63" i="9"/>
  <c r="P63" i="9"/>
  <c r="M127" i="9"/>
  <c r="P127" i="9"/>
  <c r="O127" i="9"/>
  <c r="N127" i="9"/>
  <c r="N74" i="9"/>
  <c r="O74" i="9"/>
  <c r="P74" i="9"/>
  <c r="M74" i="9"/>
  <c r="N52" i="9"/>
  <c r="O52" i="9"/>
  <c r="P52" i="9"/>
  <c r="M52" i="9"/>
  <c r="M98" i="9"/>
  <c r="O98" i="9"/>
  <c r="N98" i="9"/>
  <c r="P98" i="9"/>
  <c r="N68" i="9"/>
  <c r="O68" i="9"/>
  <c r="P68" i="9"/>
  <c r="M68" i="9"/>
  <c r="N32" i="9"/>
  <c r="O32" i="9"/>
  <c r="P32" i="9"/>
  <c r="M32" i="9"/>
  <c r="N11" i="9"/>
  <c r="O11" i="9"/>
  <c r="M11" i="9"/>
  <c r="P11" i="9"/>
  <c r="O250" i="9"/>
  <c r="N250" i="9"/>
  <c r="M250" i="9"/>
  <c r="P250" i="9"/>
  <c r="O246" i="9"/>
  <c r="N246" i="9"/>
  <c r="M246" i="9"/>
  <c r="P246" i="9"/>
  <c r="O243" i="9"/>
  <c r="P243" i="9"/>
  <c r="M243" i="9"/>
  <c r="N243" i="9"/>
  <c r="O239" i="9"/>
  <c r="P239" i="9"/>
  <c r="M239" i="9"/>
  <c r="N239" i="9"/>
  <c r="N76" i="9"/>
  <c r="O76" i="9"/>
  <c r="P76" i="9"/>
  <c r="M76" i="9"/>
  <c r="O188" i="9"/>
  <c r="M188" i="9"/>
  <c r="P188" i="9"/>
  <c r="N188" i="9"/>
  <c r="O212" i="9"/>
  <c r="M212" i="9"/>
  <c r="P212" i="9"/>
  <c r="N212" i="9"/>
  <c r="O228" i="9"/>
  <c r="N228" i="9"/>
  <c r="M228" i="9"/>
  <c r="P228" i="9"/>
  <c r="O201" i="9"/>
  <c r="M201" i="9"/>
  <c r="N201" i="9"/>
  <c r="P201" i="9"/>
  <c r="O225" i="9"/>
  <c r="M225" i="9"/>
  <c r="N225" i="9"/>
  <c r="P225" i="9"/>
  <c r="M147" i="9"/>
  <c r="P147" i="9"/>
  <c r="O147" i="9"/>
  <c r="N147" i="9"/>
  <c r="O6" i="9"/>
  <c r="M6" i="9"/>
  <c r="P6" i="9"/>
  <c r="N6" i="9"/>
  <c r="N22" i="9"/>
  <c r="O22" i="9"/>
  <c r="P22" i="9"/>
  <c r="M22" i="9"/>
  <c r="N84" i="9"/>
  <c r="O84" i="9"/>
  <c r="P84" i="9"/>
  <c r="M84" i="9"/>
  <c r="M128" i="9"/>
  <c r="P128" i="9"/>
  <c r="N128" i="9"/>
  <c r="O128" i="9"/>
  <c r="M146" i="9"/>
  <c r="O146" i="9"/>
  <c r="N146" i="9"/>
  <c r="P146" i="9"/>
  <c r="M170" i="9"/>
  <c r="O170" i="9"/>
  <c r="N170" i="9"/>
  <c r="P170" i="9"/>
  <c r="M110" i="9"/>
  <c r="O110" i="9"/>
  <c r="N110" i="9"/>
  <c r="P110" i="9"/>
  <c r="M141" i="9"/>
  <c r="N141" i="9"/>
  <c r="O141" i="9"/>
  <c r="P141" i="9"/>
  <c r="N29" i="9"/>
  <c r="O29" i="9"/>
  <c r="P29" i="9"/>
  <c r="M29" i="9"/>
  <c r="N41" i="9"/>
  <c r="O41" i="9"/>
  <c r="M41" i="9"/>
  <c r="P41" i="9"/>
  <c r="N50" i="9"/>
  <c r="O50" i="9"/>
  <c r="P50" i="9"/>
  <c r="M50" i="9"/>
  <c r="M131" i="9"/>
  <c r="P131" i="9"/>
  <c r="O131" i="9"/>
  <c r="N131" i="9"/>
  <c r="N90" i="9"/>
  <c r="O90" i="9"/>
  <c r="P90" i="9"/>
  <c r="M90" i="9"/>
  <c r="N40" i="9"/>
  <c r="O40" i="9"/>
  <c r="M40" i="9"/>
  <c r="P40" i="9"/>
  <c r="N19" i="9"/>
  <c r="O19" i="9"/>
  <c r="P19" i="9"/>
  <c r="M19" i="9"/>
  <c r="N79" i="9"/>
  <c r="O79" i="9"/>
  <c r="P79" i="9"/>
  <c r="M79" i="9"/>
  <c r="O248" i="9"/>
  <c r="P248" i="9"/>
  <c r="N248" i="9"/>
  <c r="M248" i="9"/>
  <c r="O242" i="9"/>
  <c r="N242" i="9"/>
  <c r="P242" i="9"/>
  <c r="M242" i="9"/>
  <c r="O186" i="9"/>
  <c r="P186" i="9"/>
  <c r="M186" i="9"/>
  <c r="N186" i="9"/>
  <c r="O194" i="9"/>
  <c r="N194" i="9"/>
  <c r="P194" i="9"/>
  <c r="M194" i="9"/>
  <c r="O202" i="9"/>
  <c r="N202" i="9"/>
  <c r="P202" i="9"/>
  <c r="M202" i="9"/>
  <c r="O210" i="9"/>
  <c r="N210" i="9"/>
  <c r="P210" i="9"/>
  <c r="M210" i="9"/>
  <c r="O218" i="9"/>
  <c r="N218" i="9"/>
  <c r="P218" i="9"/>
  <c r="M218" i="9"/>
  <c r="O226" i="9"/>
  <c r="N226" i="9"/>
  <c r="P226" i="9"/>
  <c r="M226" i="9"/>
  <c r="O234" i="9"/>
  <c r="N234" i="9"/>
  <c r="P234" i="9"/>
  <c r="M234" i="9"/>
  <c r="O199" i="9"/>
  <c r="P199" i="9"/>
  <c r="N199" i="9"/>
  <c r="M199" i="9"/>
  <c r="O207" i="9"/>
  <c r="P207" i="9"/>
  <c r="N207" i="9"/>
  <c r="M207" i="9"/>
  <c r="O215" i="9"/>
  <c r="P215" i="9"/>
  <c r="N215" i="9"/>
  <c r="M215" i="9"/>
  <c r="O223" i="9"/>
  <c r="P223" i="9"/>
  <c r="N223" i="9"/>
  <c r="M223" i="9"/>
  <c r="O231" i="9"/>
  <c r="P231" i="9"/>
  <c r="M231" i="9"/>
  <c r="N231" i="9"/>
  <c r="O185" i="9"/>
  <c r="N185" i="9"/>
  <c r="P185" i="9"/>
  <c r="M185" i="9"/>
  <c r="M143" i="9"/>
  <c r="P143" i="9"/>
  <c r="O143" i="9"/>
  <c r="N143" i="9"/>
  <c r="M155" i="9"/>
  <c r="P155" i="9"/>
  <c r="O155" i="9"/>
  <c r="N155" i="9"/>
  <c r="M166" i="9"/>
  <c r="O166" i="9"/>
  <c r="N166" i="9"/>
  <c r="P166" i="9"/>
  <c r="O183" i="9"/>
  <c r="P183" i="9"/>
  <c r="N183" i="9"/>
  <c r="M183" i="9"/>
  <c r="N18" i="9"/>
  <c r="O18" i="9"/>
  <c r="P18" i="9"/>
  <c r="M18" i="9"/>
  <c r="N34" i="9"/>
  <c r="O34" i="9"/>
  <c r="P34" i="9"/>
  <c r="M34" i="9"/>
  <c r="N51" i="9"/>
  <c r="O51" i="9"/>
  <c r="P51" i="9"/>
  <c r="M51" i="9"/>
  <c r="N82" i="9"/>
  <c r="O82" i="9"/>
  <c r="P82" i="9"/>
  <c r="M82" i="9"/>
  <c r="N88" i="9"/>
  <c r="O88" i="9"/>
  <c r="P88" i="9"/>
  <c r="M88" i="9"/>
  <c r="M108" i="9"/>
  <c r="P108" i="9"/>
  <c r="N108" i="9"/>
  <c r="O108" i="9"/>
  <c r="M124" i="9"/>
  <c r="P124" i="9"/>
  <c r="N124" i="9"/>
  <c r="O124" i="9"/>
  <c r="M137" i="9"/>
  <c r="N137" i="9"/>
  <c r="O137" i="9"/>
  <c r="P137" i="9"/>
  <c r="M145" i="9"/>
  <c r="N145" i="9"/>
  <c r="O145" i="9"/>
  <c r="P145" i="9"/>
  <c r="M153" i="9"/>
  <c r="N153" i="9"/>
  <c r="P153" i="9"/>
  <c r="O153" i="9"/>
  <c r="M161" i="9"/>
  <c r="N161" i="9"/>
  <c r="P161" i="9"/>
  <c r="O161" i="9"/>
  <c r="M169" i="9"/>
  <c r="N169" i="9"/>
  <c r="P169" i="9"/>
  <c r="O169" i="9"/>
  <c r="O177" i="9"/>
  <c r="N177" i="9"/>
  <c r="M177" i="9"/>
  <c r="P177" i="9"/>
  <c r="N73" i="9"/>
  <c r="O73" i="9"/>
  <c r="M73" i="9"/>
  <c r="P73" i="9"/>
  <c r="M101" i="9"/>
  <c r="N101" i="9"/>
  <c r="O101" i="9"/>
  <c r="P101" i="9"/>
  <c r="M109" i="9"/>
  <c r="N109" i="9"/>
  <c r="O109" i="9"/>
  <c r="P109" i="9"/>
  <c r="M117" i="9"/>
  <c r="N117" i="9"/>
  <c r="O117" i="9"/>
  <c r="P117" i="9"/>
  <c r="M125" i="9"/>
  <c r="N125" i="9"/>
  <c r="O125" i="9"/>
  <c r="P125" i="9"/>
  <c r="M133" i="9"/>
  <c r="N133" i="9"/>
  <c r="O133" i="9"/>
  <c r="P133" i="9"/>
  <c r="M165" i="9"/>
  <c r="N165" i="9"/>
  <c r="P165" i="9"/>
  <c r="O165" i="9"/>
  <c r="O193" i="9"/>
  <c r="M193" i="9"/>
  <c r="N193" i="9"/>
  <c r="P193" i="9"/>
  <c r="N39" i="9"/>
  <c r="O39" i="9"/>
  <c r="P39" i="9"/>
  <c r="M39" i="9"/>
  <c r="M119" i="9"/>
  <c r="P119" i="9"/>
  <c r="O119" i="9"/>
  <c r="N119" i="9"/>
  <c r="N64" i="9"/>
  <c r="O64" i="9"/>
  <c r="P64" i="9"/>
  <c r="M64" i="9"/>
  <c r="N45" i="9"/>
  <c r="O45" i="9"/>
  <c r="P45" i="9"/>
  <c r="M45" i="9"/>
  <c r="O7" i="9"/>
  <c r="M7" i="9"/>
  <c r="P7" i="9"/>
  <c r="N7" i="9"/>
  <c r="N94" i="9"/>
  <c r="O94" i="9"/>
  <c r="P94" i="9"/>
  <c r="M94" i="9"/>
  <c r="N58" i="9"/>
  <c r="O58" i="9"/>
  <c r="P58" i="9"/>
  <c r="M58" i="9"/>
  <c r="M103" i="9"/>
  <c r="P103" i="9"/>
  <c r="O103" i="9"/>
  <c r="N103" i="9"/>
  <c r="N20" i="9"/>
  <c r="O20" i="9"/>
  <c r="P20" i="9"/>
  <c r="M20" i="9"/>
  <c r="N95" i="9"/>
  <c r="O95" i="9"/>
  <c r="M95" i="9"/>
  <c r="P95" i="9"/>
  <c r="N80" i="9"/>
  <c r="O80" i="9"/>
  <c r="P80" i="9"/>
  <c r="M80" i="9"/>
  <c r="N35" i="9"/>
  <c r="O35" i="9"/>
  <c r="M35" i="9"/>
  <c r="P35" i="9"/>
  <c r="N93" i="9"/>
  <c r="O93" i="9"/>
  <c r="P93" i="9"/>
  <c r="M93" i="9"/>
  <c r="N71" i="9"/>
  <c r="O71" i="9"/>
  <c r="M71" i="9"/>
  <c r="P71" i="9"/>
  <c r="N49" i="9"/>
  <c r="O49" i="9"/>
  <c r="M49" i="9"/>
  <c r="P49" i="9"/>
  <c r="O176" i="9"/>
  <c r="M176" i="9"/>
  <c r="P176" i="9"/>
  <c r="N176" i="9"/>
  <c r="N54" i="9"/>
  <c r="O54" i="9"/>
  <c r="P54" i="9"/>
  <c r="M54" i="9"/>
  <c r="N27" i="9"/>
  <c r="O27" i="9"/>
  <c r="M27" i="9"/>
  <c r="P27" i="9"/>
  <c r="O8" i="9"/>
  <c r="P8" i="9"/>
  <c r="M8" i="9"/>
  <c r="N8" i="9"/>
  <c r="N62" i="9"/>
  <c r="O62" i="9"/>
  <c r="P62" i="9"/>
  <c r="M62" i="9"/>
  <c r="O249" i="9"/>
  <c r="M249" i="9"/>
  <c r="P249" i="9"/>
  <c r="N249" i="9"/>
  <c r="O245" i="9"/>
  <c r="M245" i="9"/>
  <c r="P245" i="9"/>
  <c r="N245" i="9"/>
  <c r="O241" i="9"/>
  <c r="M241" i="9"/>
  <c r="P241" i="9"/>
  <c r="N241" i="9"/>
  <c r="N24" i="9"/>
  <c r="O24" i="9"/>
  <c r="P24" i="9"/>
  <c r="M24" i="9"/>
  <c r="O189" i="9"/>
  <c r="N189" i="9"/>
  <c r="P189" i="9"/>
  <c r="M189" i="9"/>
  <c r="O196" i="9"/>
  <c r="M196" i="9"/>
  <c r="P196" i="9"/>
  <c r="N196" i="9"/>
  <c r="O220" i="9"/>
  <c r="M220" i="9"/>
  <c r="P220" i="9"/>
  <c r="N220" i="9"/>
  <c r="O217" i="9"/>
  <c r="M217" i="9"/>
  <c r="N217" i="9"/>
  <c r="P217" i="9"/>
  <c r="O179" i="9"/>
  <c r="M179" i="9"/>
  <c r="P179" i="9"/>
  <c r="N179" i="9"/>
  <c r="M167" i="9"/>
  <c r="P167" i="9"/>
  <c r="O167" i="9"/>
  <c r="N167" i="9"/>
  <c r="N38" i="9"/>
  <c r="O38" i="9"/>
  <c r="P38" i="9"/>
  <c r="M38" i="9"/>
  <c r="N91" i="9"/>
  <c r="O91" i="9"/>
  <c r="M91" i="9"/>
  <c r="P91" i="9"/>
  <c r="M138" i="9"/>
  <c r="O138" i="9"/>
  <c r="N138" i="9"/>
  <c r="P138" i="9"/>
  <c r="M162" i="9"/>
  <c r="O162" i="9"/>
  <c r="N162" i="9"/>
  <c r="P162" i="9"/>
  <c r="O178" i="9"/>
  <c r="P178" i="9"/>
  <c r="N178" i="9"/>
  <c r="M178" i="9"/>
  <c r="M102" i="9"/>
  <c r="O102" i="9"/>
  <c r="N102" i="9"/>
  <c r="P102" i="9"/>
  <c r="M126" i="9"/>
  <c r="O126" i="9"/>
  <c r="N126" i="9"/>
  <c r="P126" i="9"/>
  <c r="N56" i="9"/>
  <c r="O56" i="9"/>
  <c r="P56" i="9"/>
  <c r="M56" i="9"/>
  <c r="N75" i="9"/>
  <c r="O75" i="9"/>
  <c r="P75" i="9"/>
  <c r="M75" i="9"/>
  <c r="N69" i="9"/>
  <c r="O69" i="9"/>
  <c r="P69" i="9"/>
  <c r="M69" i="9"/>
  <c r="N77" i="9"/>
  <c r="O77" i="9"/>
  <c r="M77" i="9"/>
  <c r="P77" i="9"/>
  <c r="N60" i="9"/>
  <c r="O60" i="9"/>
  <c r="P60" i="9"/>
  <c r="M60" i="9"/>
  <c r="N46" i="9"/>
  <c r="O46" i="9"/>
  <c r="P46" i="9"/>
  <c r="M46" i="9"/>
  <c r="N43" i="9"/>
  <c r="O43" i="9"/>
  <c r="M43" i="9"/>
  <c r="P43" i="9"/>
  <c r="O182" i="9"/>
  <c r="P182" i="9"/>
  <c r="N182" i="9"/>
  <c r="M182" i="9"/>
  <c r="O190" i="9"/>
  <c r="N190" i="9"/>
  <c r="P190" i="9"/>
  <c r="M190" i="9"/>
  <c r="O198" i="9"/>
  <c r="N198" i="9"/>
  <c r="P198" i="9"/>
  <c r="M198" i="9"/>
  <c r="O206" i="9"/>
  <c r="N206" i="9"/>
  <c r="P206" i="9"/>
  <c r="M206" i="9"/>
  <c r="O214" i="9"/>
  <c r="N214" i="9"/>
  <c r="P214" i="9"/>
  <c r="M214" i="9"/>
  <c r="O222" i="9"/>
  <c r="N222" i="9"/>
  <c r="P222" i="9"/>
  <c r="M222" i="9"/>
  <c r="O230" i="9"/>
  <c r="N230" i="9"/>
  <c r="P230" i="9"/>
  <c r="M230" i="9"/>
  <c r="O195" i="9"/>
  <c r="P195" i="9"/>
  <c r="M195" i="9"/>
  <c r="N195" i="9"/>
  <c r="O203" i="9"/>
  <c r="P203" i="9"/>
  <c r="M203" i="9"/>
  <c r="N203" i="9"/>
  <c r="O211" i="9"/>
  <c r="P211" i="9"/>
  <c r="M211" i="9"/>
  <c r="N211" i="9"/>
  <c r="O219" i="9"/>
  <c r="P219" i="9"/>
  <c r="M219" i="9"/>
  <c r="N219" i="9"/>
  <c r="O227" i="9"/>
  <c r="P227" i="9"/>
  <c r="M227" i="9"/>
  <c r="N227" i="9"/>
  <c r="O235" i="9"/>
  <c r="P235" i="9"/>
  <c r="M235" i="9"/>
  <c r="N235" i="9"/>
  <c r="M139" i="9"/>
  <c r="P139" i="9"/>
  <c r="O139" i="9"/>
  <c r="N139" i="9"/>
  <c r="M150" i="9"/>
  <c r="O150" i="9"/>
  <c r="N150" i="9"/>
  <c r="P150" i="9"/>
  <c r="M159" i="9"/>
  <c r="P159" i="9"/>
  <c r="O159" i="9"/>
  <c r="N159" i="9"/>
  <c r="M171" i="9"/>
  <c r="P171" i="9"/>
  <c r="O171" i="9"/>
  <c r="N171" i="9"/>
  <c r="O10" i="9"/>
  <c r="P10" i="9"/>
  <c r="N10" i="9"/>
  <c r="M10" i="9"/>
  <c r="N26" i="9"/>
  <c r="O26" i="9"/>
  <c r="P26" i="9"/>
  <c r="M26" i="9"/>
  <c r="N42" i="9"/>
  <c r="O42" i="9"/>
  <c r="P42" i="9"/>
  <c r="M42" i="9"/>
  <c r="N59" i="9"/>
  <c r="O59" i="9"/>
  <c r="M59" i="9"/>
  <c r="P59" i="9"/>
  <c r="N85" i="9"/>
  <c r="O85" i="9"/>
  <c r="M85" i="9"/>
  <c r="P85" i="9"/>
  <c r="M100" i="9"/>
  <c r="P100" i="9"/>
  <c r="N100" i="9"/>
  <c r="O100" i="9"/>
  <c r="M116" i="9"/>
  <c r="P116" i="9"/>
  <c r="N116" i="9"/>
  <c r="O116" i="9"/>
  <c r="M132" i="9"/>
  <c r="P132" i="9"/>
  <c r="N132" i="9"/>
  <c r="O132" i="9"/>
  <c r="M140" i="9"/>
  <c r="P140" i="9"/>
  <c r="N140" i="9"/>
  <c r="O140" i="9"/>
  <c r="M148" i="9"/>
  <c r="P148" i="9"/>
  <c r="N148" i="9"/>
  <c r="O148" i="9"/>
  <c r="M156" i="9"/>
  <c r="P156" i="9"/>
  <c r="O156" i="9"/>
  <c r="N156" i="9"/>
  <c r="M164" i="9"/>
  <c r="P164" i="9"/>
  <c r="O164" i="9"/>
  <c r="N164" i="9"/>
  <c r="O172" i="9"/>
  <c r="M172" i="9"/>
  <c r="P172" i="9"/>
  <c r="N172" i="9"/>
  <c r="O180" i="9"/>
  <c r="M180" i="9"/>
  <c r="P180" i="9"/>
  <c r="N180" i="9"/>
  <c r="N89" i="9"/>
  <c r="O89" i="9"/>
  <c r="P89" i="9"/>
  <c r="M89" i="9"/>
  <c r="M105" i="9"/>
  <c r="N105" i="9"/>
  <c r="O105" i="9"/>
  <c r="P105" i="9"/>
  <c r="M113" i="9"/>
  <c r="N113" i="9"/>
  <c r="O113" i="9"/>
  <c r="P113" i="9"/>
  <c r="M121" i="9"/>
  <c r="N121" i="9"/>
  <c r="O121" i="9"/>
  <c r="P121" i="9"/>
  <c r="M129" i="9"/>
  <c r="N129" i="9"/>
  <c r="O129" i="9"/>
  <c r="P129" i="9"/>
  <c r="M149" i="9"/>
  <c r="N149" i="9"/>
  <c r="O149" i="9"/>
  <c r="P149" i="9"/>
  <c r="O181" i="9"/>
  <c r="N181" i="9"/>
  <c r="P181" i="9"/>
  <c r="M181" i="9"/>
  <c r="N92" i="9"/>
  <c r="O92" i="9"/>
  <c r="P92" i="9"/>
  <c r="M92" i="9"/>
  <c r="N21" i="9"/>
  <c r="O21" i="9"/>
  <c r="P21" i="9"/>
  <c r="M21" i="9"/>
  <c r="M111" i="9"/>
  <c r="P111" i="9"/>
  <c r="O111" i="9"/>
  <c r="N111" i="9"/>
  <c r="N53" i="9"/>
  <c r="O53" i="9"/>
  <c r="P53" i="9"/>
  <c r="M53" i="9"/>
  <c r="N36" i="9"/>
  <c r="O36" i="9"/>
  <c r="P36" i="9"/>
  <c r="M36" i="9"/>
  <c r="M135" i="9"/>
  <c r="P135" i="9"/>
  <c r="O135" i="9"/>
  <c r="N135" i="9"/>
  <c r="N72" i="9"/>
  <c r="O72" i="9"/>
  <c r="P72" i="9"/>
  <c r="M72" i="9"/>
  <c r="N31" i="9"/>
  <c r="O31" i="9"/>
  <c r="P31" i="9"/>
  <c r="M31" i="9"/>
  <c r="N28" i="9"/>
  <c r="O28" i="9"/>
  <c r="P28" i="9"/>
  <c r="M28" i="9"/>
  <c r="O12" i="9"/>
  <c r="N12" i="9"/>
  <c r="P12" i="9"/>
  <c r="M12" i="9"/>
  <c r="M99" i="9"/>
  <c r="P99" i="9"/>
  <c r="O99" i="9"/>
  <c r="N99" i="9"/>
  <c r="N66" i="9"/>
  <c r="O66" i="9"/>
  <c r="P66" i="9"/>
  <c r="M66" i="9"/>
  <c r="M134" i="9"/>
  <c r="O134" i="9"/>
  <c r="N134" i="9"/>
  <c r="P134" i="9"/>
  <c r="N83" i="9"/>
  <c r="O83" i="9"/>
  <c r="P83" i="9"/>
  <c r="M83" i="9"/>
  <c r="N57" i="9"/>
  <c r="O57" i="9"/>
  <c r="P57" i="9"/>
  <c r="M57" i="9"/>
  <c r="N86" i="9"/>
  <c r="O86" i="9"/>
  <c r="P86" i="9"/>
  <c r="M86" i="9"/>
  <c r="N37" i="9"/>
  <c r="O37" i="9"/>
  <c r="P37" i="9"/>
  <c r="M37" i="9"/>
  <c r="N16" i="9"/>
  <c r="O16" i="9"/>
  <c r="P16" i="9"/>
  <c r="M16" i="9"/>
  <c r="M115" i="9"/>
  <c r="P115" i="9"/>
  <c r="O115" i="9"/>
  <c r="N115" i="9"/>
  <c r="O247" i="9"/>
  <c r="P247" i="9"/>
  <c r="N247" i="9"/>
  <c r="M247" i="9"/>
  <c r="O244" i="9"/>
  <c r="P244" i="9"/>
  <c r="N244" i="9"/>
  <c r="M244" i="9"/>
  <c r="O240" i="9"/>
  <c r="N240" i="9"/>
  <c r="M240" i="9"/>
  <c r="P240" i="9"/>
  <c r="N44" i="9"/>
  <c r="O44" i="9"/>
  <c r="P44" i="9"/>
  <c r="M44" i="9"/>
  <c r="Q3" i="8"/>
  <c r="P3" i="8"/>
  <c r="O3" i="8"/>
  <c r="N3" i="8"/>
  <c r="L202" i="12"/>
  <c r="K203" i="12"/>
  <c r="L203" i="10"/>
  <c r="K204" i="10"/>
  <c r="K204" i="12"/>
  <c r="L203" i="12"/>
  <c r="K205" i="10"/>
  <c r="L204" i="10"/>
  <c r="Q251" i="9"/>
  <c r="L252" i="9"/>
  <c r="R4" i="8"/>
  <c r="Q4" i="8" s="1"/>
  <c r="R6" i="8"/>
  <c r="Q6" i="8" s="1"/>
  <c r="R5" i="8"/>
  <c r="Q5" i="8" s="1"/>
  <c r="L8" i="8"/>
  <c r="M7" i="8"/>
  <c r="O251" i="9" l="1"/>
  <c r="P251" i="9"/>
  <c r="N251" i="9"/>
  <c r="M251" i="9"/>
  <c r="O5" i="8"/>
  <c r="P5" i="8"/>
  <c r="O6" i="8"/>
  <c r="P6" i="8"/>
  <c r="O4" i="8"/>
  <c r="N5" i="8"/>
  <c r="N4" i="8"/>
  <c r="N6" i="8"/>
  <c r="P4" i="8"/>
  <c r="K205" i="12"/>
  <c r="L204" i="12"/>
  <c r="L205" i="10"/>
  <c r="K206" i="10"/>
  <c r="Q252" i="9"/>
  <c r="L253" i="9"/>
  <c r="L9" i="8"/>
  <c r="M8" i="8"/>
  <c r="R7" i="8"/>
  <c r="Q7" i="8" s="1"/>
  <c r="O252" i="9" l="1"/>
  <c r="P252" i="9"/>
  <c r="N252" i="9"/>
  <c r="M252" i="9"/>
  <c r="O7" i="8"/>
  <c r="P7" i="8"/>
  <c r="N7" i="8"/>
  <c r="K206" i="12"/>
  <c r="L205" i="12"/>
  <c r="L206" i="10"/>
  <c r="K207" i="10"/>
  <c r="L254" i="9"/>
  <c r="Q253" i="9"/>
  <c r="R8" i="8"/>
  <c r="N8" i="8" s="1"/>
  <c r="L10" i="8"/>
  <c r="M9" i="8"/>
  <c r="O253" i="9" l="1"/>
  <c r="M253" i="9"/>
  <c r="P253" i="9"/>
  <c r="N253" i="9"/>
  <c r="P8" i="8"/>
  <c r="Q8" i="8"/>
  <c r="O8" i="8"/>
  <c r="K207" i="12"/>
  <c r="L206" i="12"/>
  <c r="L207" i="10"/>
  <c r="K208" i="10"/>
  <c r="L255" i="9"/>
  <c r="Q254" i="9"/>
  <c r="R9" i="8"/>
  <c r="O9" i="8" s="1"/>
  <c r="L11" i="8"/>
  <c r="M10" i="8"/>
  <c r="O254" i="9" l="1"/>
  <c r="N254" i="9"/>
  <c r="M254" i="9"/>
  <c r="P254" i="9"/>
  <c r="Q9" i="8"/>
  <c r="P9" i="8"/>
  <c r="N9" i="8"/>
  <c r="K208" i="12"/>
  <c r="L207" i="12"/>
  <c r="L208" i="10"/>
  <c r="K209" i="10"/>
  <c r="L256" i="9"/>
  <c r="Q255" i="9"/>
  <c r="R10" i="8"/>
  <c r="O10" i="8" s="1"/>
  <c r="L12" i="8"/>
  <c r="M11" i="8"/>
  <c r="O255" i="9" l="1"/>
  <c r="P255" i="9"/>
  <c r="N255" i="9"/>
  <c r="M255" i="9"/>
  <c r="P10" i="8"/>
  <c r="Q10" i="8"/>
  <c r="N10" i="8"/>
  <c r="K209" i="12"/>
  <c r="L208" i="12"/>
  <c r="L209" i="10"/>
  <c r="K210" i="10"/>
  <c r="L257" i="9"/>
  <c r="Q256" i="9"/>
  <c r="R11" i="8"/>
  <c r="Q11" i="8" s="1"/>
  <c r="L13" i="8"/>
  <c r="M12" i="8"/>
  <c r="O256" i="9" l="1"/>
  <c r="P256" i="9"/>
  <c r="N256" i="9"/>
  <c r="M256" i="9"/>
  <c r="N11" i="8"/>
  <c r="P11" i="8"/>
  <c r="O11" i="8"/>
  <c r="K210" i="12"/>
  <c r="L209" i="12"/>
  <c r="K211" i="10"/>
  <c r="L210" i="10"/>
  <c r="L258" i="9"/>
  <c r="Q257" i="9"/>
  <c r="R12" i="8"/>
  <c r="Q12" i="8" s="1"/>
  <c r="L14" i="8"/>
  <c r="M13" i="8"/>
  <c r="O257" i="9" l="1"/>
  <c r="M257" i="9"/>
  <c r="P257" i="9"/>
  <c r="N257" i="9"/>
  <c r="N12" i="8"/>
  <c r="P12" i="8"/>
  <c r="O12" i="8"/>
  <c r="K211" i="12"/>
  <c r="L210" i="12"/>
  <c r="K212" i="10"/>
  <c r="L211" i="10"/>
  <c r="Q258" i="9"/>
  <c r="L259" i="9"/>
  <c r="L15" i="8"/>
  <c r="M14" i="8"/>
  <c r="R13" i="8"/>
  <c r="Q13" i="8" s="1"/>
  <c r="O258" i="9" l="1"/>
  <c r="N258" i="9"/>
  <c r="M258" i="9"/>
  <c r="P258" i="9"/>
  <c r="N13" i="8"/>
  <c r="P13" i="8"/>
  <c r="O13" i="8"/>
  <c r="K212" i="12"/>
  <c r="L211" i="12"/>
  <c r="K213" i="10"/>
  <c r="L212" i="10"/>
  <c r="Q259" i="9"/>
  <c r="L260" i="9"/>
  <c r="R14" i="8"/>
  <c r="N14" i="8" s="1"/>
  <c r="L16" i="8"/>
  <c r="M15" i="8"/>
  <c r="O259" i="9" l="1"/>
  <c r="P259" i="9"/>
  <c r="N259" i="9"/>
  <c r="M259" i="9"/>
  <c r="Q14" i="8"/>
  <c r="O14" i="8"/>
  <c r="P14" i="8"/>
  <c r="K213" i="12"/>
  <c r="L212" i="12"/>
  <c r="K214" i="10"/>
  <c r="L213" i="10"/>
  <c r="Q260" i="9"/>
  <c r="L261" i="9"/>
  <c r="L17" i="8"/>
  <c r="M16" i="8"/>
  <c r="R15" i="8"/>
  <c r="Q15" i="8" s="1"/>
  <c r="P15" i="8" l="1"/>
  <c r="O260" i="9"/>
  <c r="P260" i="9"/>
  <c r="N260" i="9"/>
  <c r="M260" i="9"/>
  <c r="N15" i="8"/>
  <c r="O15" i="8"/>
  <c r="K214" i="12"/>
  <c r="L213" i="12"/>
  <c r="K215" i="10"/>
  <c r="L214" i="10"/>
  <c r="Q261" i="9"/>
  <c r="L262" i="9"/>
  <c r="R16" i="8"/>
  <c r="Q16" i="8" s="1"/>
  <c r="L18" i="8"/>
  <c r="M17" i="8"/>
  <c r="O261" i="9" l="1"/>
  <c r="M261" i="9"/>
  <c r="P261" i="9"/>
  <c r="N261" i="9"/>
  <c r="N16" i="8"/>
  <c r="O16" i="8"/>
  <c r="P16" i="8"/>
  <c r="K215" i="12"/>
  <c r="L214" i="12"/>
  <c r="K216" i="10"/>
  <c r="L215" i="10"/>
  <c r="L263" i="9"/>
  <c r="Q262" i="9"/>
  <c r="R17" i="8"/>
  <c r="N17" i="8" s="1"/>
  <c r="L19" i="8"/>
  <c r="M18" i="8"/>
  <c r="O262" i="9" l="1"/>
  <c r="N262" i="9"/>
  <c r="M262" i="9"/>
  <c r="P262" i="9"/>
  <c r="O17" i="8"/>
  <c r="P17" i="8"/>
  <c r="Q17" i="8"/>
  <c r="K216" i="12"/>
  <c r="L215" i="12"/>
  <c r="K217" i="10"/>
  <c r="L216" i="10"/>
  <c r="L264" i="9"/>
  <c r="Q263" i="9"/>
  <c r="R18" i="8"/>
  <c r="Q18" i="8" s="1"/>
  <c r="L20" i="8"/>
  <c r="M19" i="8"/>
  <c r="O263" i="9" l="1"/>
  <c r="P263" i="9"/>
  <c r="N263" i="9"/>
  <c r="M263" i="9"/>
  <c r="N18" i="8"/>
  <c r="O18" i="8"/>
  <c r="P18" i="8"/>
  <c r="K217" i="12"/>
  <c r="L216" i="12"/>
  <c r="K218" i="10"/>
  <c r="L217" i="10"/>
  <c r="Q264" i="9"/>
  <c r="L265" i="9"/>
  <c r="R19" i="8"/>
  <c r="P19" i="8" s="1"/>
  <c r="L21" i="8"/>
  <c r="M20" i="8"/>
  <c r="O264" i="9" l="1"/>
  <c r="P264" i="9"/>
  <c r="N264" i="9"/>
  <c r="M264" i="9"/>
  <c r="N19" i="8"/>
  <c r="O19" i="8"/>
  <c r="Q19" i="8"/>
  <c r="K218" i="12"/>
  <c r="L217" i="12"/>
  <c r="K219" i="10"/>
  <c r="L218" i="10"/>
  <c r="Q265" i="9"/>
  <c r="L266" i="9"/>
  <c r="R20" i="8"/>
  <c r="Q20" i="8" s="1"/>
  <c r="L22" i="8"/>
  <c r="M21" i="8"/>
  <c r="O265" i="9" l="1"/>
  <c r="M265" i="9"/>
  <c r="P265" i="9"/>
  <c r="N265" i="9"/>
  <c r="N20" i="8"/>
  <c r="O20" i="8"/>
  <c r="P20" i="8"/>
  <c r="K219" i="12"/>
  <c r="L218" i="12"/>
  <c r="K220" i="10"/>
  <c r="L219" i="10"/>
  <c r="Q266" i="9"/>
  <c r="L267" i="9"/>
  <c r="R21" i="8"/>
  <c r="Q21" i="8" s="1"/>
  <c r="L23" i="8"/>
  <c r="M22" i="8"/>
  <c r="O266" i="9" l="1"/>
  <c r="N266" i="9"/>
  <c r="M266" i="9"/>
  <c r="P266" i="9"/>
  <c r="N21" i="8"/>
  <c r="O21" i="8"/>
  <c r="P21" i="8"/>
  <c r="K220" i="12"/>
  <c r="L219" i="12"/>
  <c r="K221" i="10"/>
  <c r="L220" i="10"/>
  <c r="Q267" i="9"/>
  <c r="L268" i="9"/>
  <c r="L24" i="8"/>
  <c r="M23" i="8"/>
  <c r="R22" i="8"/>
  <c r="Q22" i="8" s="1"/>
  <c r="O267" i="9" l="1"/>
  <c r="P267" i="9"/>
  <c r="N267" i="9"/>
  <c r="M267" i="9"/>
  <c r="N22" i="8"/>
  <c r="O22" i="8"/>
  <c r="P22" i="8"/>
  <c r="K221" i="12"/>
  <c r="L220" i="12"/>
  <c r="K222" i="10"/>
  <c r="L221" i="10"/>
  <c r="Q268" i="9"/>
  <c r="L269" i="9"/>
  <c r="R23" i="8"/>
  <c r="Q23" i="8" s="1"/>
  <c r="L25" i="8"/>
  <c r="M24" i="8"/>
  <c r="O268" i="9" l="1"/>
  <c r="P268" i="9"/>
  <c r="N268" i="9"/>
  <c r="M268" i="9"/>
  <c r="N23" i="8"/>
  <c r="P23" i="8"/>
  <c r="O23" i="8"/>
  <c r="K222" i="12"/>
  <c r="L221" i="12"/>
  <c r="K223" i="10"/>
  <c r="L222" i="10"/>
  <c r="Q269" i="9"/>
  <c r="L270" i="9"/>
  <c r="R24" i="8"/>
  <c r="Q24" i="8" s="1"/>
  <c r="L26" i="8"/>
  <c r="M25" i="8"/>
  <c r="O269" i="9" l="1"/>
  <c r="M269" i="9"/>
  <c r="P269" i="9"/>
  <c r="N269" i="9"/>
  <c r="N24" i="8"/>
  <c r="O24" i="8"/>
  <c r="P24" i="8"/>
  <c r="K223" i="12"/>
  <c r="L222" i="12"/>
  <c r="K224" i="10"/>
  <c r="L223" i="10"/>
  <c r="L271" i="9"/>
  <c r="Q270" i="9"/>
  <c r="R25" i="8"/>
  <c r="Q25" i="8" s="1"/>
  <c r="L27" i="8"/>
  <c r="M26" i="8"/>
  <c r="O270" i="9" l="1"/>
  <c r="N270" i="9"/>
  <c r="M270" i="9"/>
  <c r="P270" i="9"/>
  <c r="N25" i="8"/>
  <c r="O25" i="8"/>
  <c r="P25" i="8"/>
  <c r="K224" i="12"/>
  <c r="L223" i="12"/>
  <c r="K225" i="10"/>
  <c r="L224" i="10"/>
  <c r="Q271" i="9"/>
  <c r="L272" i="9"/>
  <c r="L28" i="8"/>
  <c r="M27" i="8"/>
  <c r="R26" i="8"/>
  <c r="N26" i="8" s="1"/>
  <c r="O271" i="9" l="1"/>
  <c r="P271" i="9"/>
  <c r="N271" i="9"/>
  <c r="M271" i="9"/>
  <c r="O26" i="8"/>
  <c r="P26" i="8"/>
  <c r="Q26" i="8"/>
  <c r="K225" i="12"/>
  <c r="L224" i="12"/>
  <c r="K226" i="10"/>
  <c r="L225" i="10"/>
  <c r="L273" i="9"/>
  <c r="Q272" i="9"/>
  <c r="R27" i="8"/>
  <c r="Q27" i="8" s="1"/>
  <c r="L29" i="8"/>
  <c r="M28" i="8"/>
  <c r="O272" i="9" l="1"/>
  <c r="P272" i="9"/>
  <c r="N272" i="9"/>
  <c r="M272" i="9"/>
  <c r="N27" i="8"/>
  <c r="P27" i="8"/>
  <c r="O27" i="8"/>
  <c r="K226" i="12"/>
  <c r="L225" i="12"/>
  <c r="K227" i="10"/>
  <c r="L226" i="10"/>
  <c r="Q273" i="9"/>
  <c r="L274" i="9"/>
  <c r="R28" i="8"/>
  <c r="Q28" i="8" s="1"/>
  <c r="L30" i="8"/>
  <c r="M29" i="8"/>
  <c r="O273" i="9" l="1"/>
  <c r="M273" i="9"/>
  <c r="P273" i="9"/>
  <c r="N273" i="9"/>
  <c r="N28" i="8"/>
  <c r="O28" i="8"/>
  <c r="P28" i="8"/>
  <c r="K227" i="12"/>
  <c r="L226" i="12"/>
  <c r="K228" i="10"/>
  <c r="L227" i="10"/>
  <c r="Q274" i="9"/>
  <c r="L275" i="9"/>
  <c r="R29" i="8"/>
  <c r="N29" i="8" s="1"/>
  <c r="L31" i="8"/>
  <c r="M30" i="8"/>
  <c r="O274" i="9" l="1"/>
  <c r="N274" i="9"/>
  <c r="M274" i="9"/>
  <c r="P274" i="9"/>
  <c r="O29" i="8"/>
  <c r="P29" i="8"/>
  <c r="Q29" i="8"/>
  <c r="K228" i="12"/>
  <c r="L227" i="12"/>
  <c r="K229" i="10"/>
  <c r="L228" i="10"/>
  <c r="L276" i="9"/>
  <c r="Q275" i="9"/>
  <c r="R30" i="8"/>
  <c r="Q30" i="8" s="1"/>
  <c r="L32" i="8"/>
  <c r="M31" i="8"/>
  <c r="O275" i="9" l="1"/>
  <c r="P275" i="9"/>
  <c r="N275" i="9"/>
  <c r="M275" i="9"/>
  <c r="N30" i="8"/>
  <c r="O30" i="8"/>
  <c r="P30" i="8"/>
  <c r="L228" i="12"/>
  <c r="K229" i="12"/>
  <c r="L229" i="10"/>
  <c r="K230" i="10"/>
  <c r="Q276" i="9"/>
  <c r="L277" i="9"/>
  <c r="R31" i="8"/>
  <c r="P31" i="8" s="1"/>
  <c r="L33" i="8"/>
  <c r="M32" i="8"/>
  <c r="O276" i="9" l="1"/>
  <c r="P276" i="9"/>
  <c r="N276" i="9"/>
  <c r="M276" i="9"/>
  <c r="N31" i="8"/>
  <c r="O31" i="8"/>
  <c r="Q31" i="8"/>
  <c r="L229" i="12"/>
  <c r="K230" i="12"/>
  <c r="L230" i="10"/>
  <c r="K231" i="10"/>
  <c r="Q277" i="9"/>
  <c r="L278" i="9"/>
  <c r="R32" i="8"/>
  <c r="Q32" i="8" s="1"/>
  <c r="L34" i="8"/>
  <c r="M33" i="8"/>
  <c r="O277" i="9" l="1"/>
  <c r="M277" i="9"/>
  <c r="P277" i="9"/>
  <c r="N277" i="9"/>
  <c r="N32" i="8"/>
  <c r="O32" i="8"/>
  <c r="P32" i="8"/>
  <c r="K231" i="12"/>
  <c r="L230" i="12"/>
  <c r="L231" i="10"/>
  <c r="K232" i="10"/>
  <c r="L279" i="9"/>
  <c r="Q278" i="9"/>
  <c r="R33" i="8"/>
  <c r="Q33" i="8" s="1"/>
  <c r="L35" i="8"/>
  <c r="M34" i="8"/>
  <c r="O278" i="9" l="1"/>
  <c r="N278" i="9"/>
  <c r="M278" i="9"/>
  <c r="P278" i="9"/>
  <c r="N33" i="8"/>
  <c r="O33" i="8"/>
  <c r="P33" i="8"/>
  <c r="K232" i="12"/>
  <c r="L231" i="12"/>
  <c r="K233" i="10"/>
  <c r="L232" i="10"/>
  <c r="L280" i="9"/>
  <c r="Q279" i="9"/>
  <c r="L36" i="8"/>
  <c r="M35" i="8"/>
  <c r="R34" i="8"/>
  <c r="Q34" i="8" s="1"/>
  <c r="O279" i="9" l="1"/>
  <c r="P279" i="9"/>
  <c r="N279" i="9"/>
  <c r="M279" i="9"/>
  <c r="N34" i="8"/>
  <c r="O34" i="8"/>
  <c r="P34" i="8"/>
  <c r="L232" i="12"/>
  <c r="K233" i="12"/>
  <c r="K234" i="10"/>
  <c r="L233" i="10"/>
  <c r="L281" i="9"/>
  <c r="Q280" i="9"/>
  <c r="R35" i="8"/>
  <c r="Q35" i="8" s="1"/>
  <c r="L37" i="8"/>
  <c r="M36" i="8"/>
  <c r="O280" i="9" l="1"/>
  <c r="P280" i="9"/>
  <c r="N280" i="9"/>
  <c r="M280" i="9"/>
  <c r="N35" i="8"/>
  <c r="P35" i="8"/>
  <c r="O35" i="8"/>
  <c r="K234" i="12"/>
  <c r="L233" i="12"/>
  <c r="K235" i="10"/>
  <c r="L234" i="10"/>
  <c r="Q281" i="9"/>
  <c r="L282" i="9"/>
  <c r="R36" i="8"/>
  <c r="Q36" i="8" s="1"/>
  <c r="L38" i="8"/>
  <c r="M37" i="8"/>
  <c r="N281" i="9" l="1"/>
  <c r="P281" i="9"/>
  <c r="M281" i="9"/>
  <c r="O281" i="9"/>
  <c r="N36" i="8"/>
  <c r="O36" i="8"/>
  <c r="P36" i="8"/>
  <c r="K235" i="12"/>
  <c r="L234" i="12"/>
  <c r="K236" i="10"/>
  <c r="L235" i="10"/>
  <c r="Q282" i="9"/>
  <c r="L283" i="9"/>
  <c r="R37" i="8"/>
  <c r="N37" i="8" s="1"/>
  <c r="L39" i="8"/>
  <c r="M38" i="8"/>
  <c r="N282" i="9" l="1"/>
  <c r="P282" i="9"/>
  <c r="O282" i="9"/>
  <c r="M282" i="9"/>
  <c r="O37" i="8"/>
  <c r="P37" i="8"/>
  <c r="Q37" i="8"/>
  <c r="K236" i="12"/>
  <c r="L235" i="12"/>
  <c r="K237" i="10"/>
  <c r="L236" i="10"/>
  <c r="L284" i="9"/>
  <c r="Q283" i="9"/>
  <c r="R38" i="8"/>
  <c r="Q38" i="8" s="1"/>
  <c r="L40" i="8"/>
  <c r="M39" i="8"/>
  <c r="N283" i="9" l="1"/>
  <c r="M283" i="9"/>
  <c r="P283" i="9"/>
  <c r="O283" i="9"/>
  <c r="N38" i="8"/>
  <c r="O38" i="8"/>
  <c r="P38" i="8"/>
  <c r="K237" i="12"/>
  <c r="L236" i="12"/>
  <c r="L237" i="10"/>
  <c r="K238" i="10"/>
  <c r="Q284" i="9"/>
  <c r="L285" i="9"/>
  <c r="L41" i="8"/>
  <c r="L42" i="8" s="1"/>
  <c r="L43" i="8" s="1"/>
  <c r="M40" i="8"/>
  <c r="R39" i="8"/>
  <c r="P39" i="8" s="1"/>
  <c r="N284" i="9" l="1"/>
  <c r="O284" i="9"/>
  <c r="P284" i="9"/>
  <c r="M284" i="9"/>
  <c r="N39" i="8"/>
  <c r="O39" i="8"/>
  <c r="Q39" i="8"/>
  <c r="L44" i="8"/>
  <c r="M43" i="8"/>
  <c r="L237" i="12"/>
  <c r="K238" i="12"/>
  <c r="L238" i="10"/>
  <c r="K239" i="10"/>
  <c r="L286" i="9"/>
  <c r="Q285" i="9"/>
  <c r="R40" i="8"/>
  <c r="P40" i="8" s="1"/>
  <c r="M41" i="8"/>
  <c r="N285" i="9" l="1"/>
  <c r="P285" i="9"/>
  <c r="O285" i="9"/>
  <c r="M285" i="9"/>
  <c r="Q40" i="8"/>
  <c r="N40" i="8"/>
  <c r="O40" i="8"/>
  <c r="R43" i="8"/>
  <c r="Q43" i="8" s="1"/>
  <c r="L45" i="8"/>
  <c r="M44" i="8"/>
  <c r="L238" i="12"/>
  <c r="K239" i="12"/>
  <c r="L239" i="10"/>
  <c r="K240" i="10"/>
  <c r="L287" i="9"/>
  <c r="Q286" i="9"/>
  <c r="R41" i="8"/>
  <c r="N41" i="8" s="1"/>
  <c r="M42" i="8"/>
  <c r="N286" i="9" l="1"/>
  <c r="O286" i="9"/>
  <c r="M286" i="9"/>
  <c r="P286" i="9"/>
  <c r="N43" i="8"/>
  <c r="P43" i="8"/>
  <c r="O41" i="8"/>
  <c r="P41" i="8"/>
  <c r="Q41" i="8"/>
  <c r="O43" i="8"/>
  <c r="L239" i="12"/>
  <c r="K240" i="12"/>
  <c r="L240" i="10"/>
  <c r="K241" i="10"/>
  <c r="Q287" i="9"/>
  <c r="L288" i="9"/>
  <c r="R42" i="8"/>
  <c r="Q42" i="8" s="1"/>
  <c r="N287" i="9" l="1"/>
  <c r="M287" i="9"/>
  <c r="P287" i="9"/>
  <c r="O287" i="9"/>
  <c r="N42" i="8"/>
  <c r="O42" i="8"/>
  <c r="P42" i="8"/>
  <c r="L240" i="12"/>
  <c r="K241" i="12"/>
  <c r="K242" i="10"/>
  <c r="L241" i="10"/>
  <c r="L289" i="9"/>
  <c r="Q288" i="9"/>
  <c r="L46" i="8"/>
  <c r="M45" i="8"/>
  <c r="R44" i="8"/>
  <c r="N288" i="9" l="1"/>
  <c r="O288" i="9"/>
  <c r="M288" i="9"/>
  <c r="P288" i="9"/>
  <c r="P44" i="8"/>
  <c r="O44" i="8"/>
  <c r="N44" i="8"/>
  <c r="Q44" i="8"/>
  <c r="K242" i="12"/>
  <c r="L241" i="12"/>
  <c r="K243" i="10"/>
  <c r="L242" i="10"/>
  <c r="L290" i="9"/>
  <c r="Q289" i="9"/>
  <c r="R45" i="8"/>
  <c r="Q45" i="8" s="1"/>
  <c r="L47" i="8"/>
  <c r="M46" i="8"/>
  <c r="N289" i="9" l="1"/>
  <c r="P289" i="9"/>
  <c r="O289" i="9"/>
  <c r="M289" i="9"/>
  <c r="N45" i="8"/>
  <c r="O45" i="8"/>
  <c r="P45" i="8"/>
  <c r="K243" i="12"/>
  <c r="L242" i="12"/>
  <c r="K244" i="10"/>
  <c r="L243" i="10"/>
  <c r="Q290" i="9"/>
  <c r="L291" i="9"/>
  <c r="R46" i="8"/>
  <c r="P46" i="8" s="1"/>
  <c r="L48" i="8"/>
  <c r="M47" i="8"/>
  <c r="N290" i="9" l="1"/>
  <c r="M290" i="9"/>
  <c r="P290" i="9"/>
  <c r="O290" i="9"/>
  <c r="N46" i="8"/>
  <c r="Q46" i="8"/>
  <c r="O46" i="8"/>
  <c r="L243" i="12"/>
  <c r="K244" i="12"/>
  <c r="L244" i="10"/>
  <c r="K245" i="10"/>
  <c r="Q291" i="9"/>
  <c r="L292" i="9"/>
  <c r="R47" i="8"/>
  <c r="P47" i="8" s="1"/>
  <c r="L49" i="8"/>
  <c r="M48" i="8"/>
  <c r="N291" i="9" l="1"/>
  <c r="M291" i="9"/>
  <c r="P291" i="9"/>
  <c r="O291" i="9"/>
  <c r="N47" i="8"/>
  <c r="O47" i="8"/>
  <c r="Q47" i="8"/>
  <c r="L244" i="12"/>
  <c r="K245" i="12"/>
  <c r="L245" i="10"/>
  <c r="K246" i="10"/>
  <c r="Q292" i="9"/>
  <c r="L293" i="9"/>
  <c r="L50" i="8"/>
  <c r="M49" i="8"/>
  <c r="R48" i="8"/>
  <c r="N48" i="8" s="1"/>
  <c r="N292" i="9" l="1"/>
  <c r="O292" i="9"/>
  <c r="P292" i="9"/>
  <c r="M292" i="9"/>
  <c r="O48" i="8"/>
  <c r="P48" i="8"/>
  <c r="Q48" i="8"/>
  <c r="L245" i="12"/>
  <c r="K246" i="12"/>
  <c r="L246" i="10"/>
  <c r="K247" i="10"/>
  <c r="Q293" i="9"/>
  <c r="L294" i="9"/>
  <c r="R49" i="8"/>
  <c r="P49" i="8" s="1"/>
  <c r="L51" i="8"/>
  <c r="M50" i="8"/>
  <c r="N293" i="9" l="1"/>
  <c r="P293" i="9"/>
  <c r="O293" i="9"/>
  <c r="M293" i="9"/>
  <c r="Q49" i="8"/>
  <c r="N49" i="8"/>
  <c r="O49" i="8"/>
  <c r="L246" i="12"/>
  <c r="K247" i="12"/>
  <c r="L247" i="10"/>
  <c r="K248" i="10"/>
  <c r="L295" i="9"/>
  <c r="Q294" i="9"/>
  <c r="R50" i="8"/>
  <c r="Q50" i="8" s="1"/>
  <c r="L52" i="8"/>
  <c r="M51" i="8"/>
  <c r="N294" i="9" l="1"/>
  <c r="P294" i="9"/>
  <c r="O294" i="9"/>
  <c r="M294" i="9"/>
  <c r="N50" i="8"/>
  <c r="O50" i="8"/>
  <c r="P50" i="8"/>
  <c r="K248" i="12"/>
  <c r="L247" i="12"/>
  <c r="L248" i="10"/>
  <c r="K249" i="10"/>
  <c r="L296" i="9"/>
  <c r="Q295" i="9"/>
  <c r="L53" i="8"/>
  <c r="M52" i="8"/>
  <c r="R51" i="8"/>
  <c r="P51" i="8" s="1"/>
  <c r="N295" i="9" l="1"/>
  <c r="M295" i="9"/>
  <c r="O295" i="9"/>
  <c r="P295" i="9"/>
  <c r="N51" i="8"/>
  <c r="O51" i="8"/>
  <c r="Q51" i="8"/>
  <c r="K249" i="12"/>
  <c r="L248" i="12"/>
  <c r="L249" i="10"/>
  <c r="K250" i="10"/>
  <c r="Q296" i="9"/>
  <c r="L297" i="9"/>
  <c r="R52" i="8"/>
  <c r="N52" i="8" s="1"/>
  <c r="L54" i="8"/>
  <c r="M53" i="8"/>
  <c r="N296" i="9" l="1"/>
  <c r="O296" i="9"/>
  <c r="P296" i="9"/>
  <c r="M296" i="9"/>
  <c r="O52" i="8"/>
  <c r="P52" i="8"/>
  <c r="Q52" i="8"/>
  <c r="K250" i="12"/>
  <c r="L249" i="12"/>
  <c r="K251" i="10"/>
  <c r="L250" i="10"/>
  <c r="Q297" i="9"/>
  <c r="L298" i="9"/>
  <c r="R53" i="8"/>
  <c r="Q53" i="8" s="1"/>
  <c r="L55" i="8"/>
  <c r="M54" i="8"/>
  <c r="N297" i="9" l="1"/>
  <c r="P297" i="9"/>
  <c r="M297" i="9"/>
  <c r="O297" i="9"/>
  <c r="N53" i="8"/>
  <c r="O53" i="8"/>
  <c r="P53" i="8"/>
  <c r="L250" i="12"/>
  <c r="K251" i="12"/>
  <c r="K252" i="10"/>
  <c r="L251" i="10"/>
  <c r="Q298" i="9"/>
  <c r="L299" i="9"/>
  <c r="R54" i="8"/>
  <c r="Q54" i="8" s="1"/>
  <c r="L56" i="8"/>
  <c r="M55" i="8"/>
  <c r="N298" i="9" l="1"/>
  <c r="P298" i="9"/>
  <c r="O298" i="9"/>
  <c r="M298" i="9"/>
  <c r="O54" i="8"/>
  <c r="N54" i="8"/>
  <c r="P54" i="8"/>
  <c r="K252" i="12"/>
  <c r="L251" i="12"/>
  <c r="K253" i="10"/>
  <c r="L252" i="10"/>
  <c r="Q299" i="9"/>
  <c r="L300" i="9"/>
  <c r="R55" i="8"/>
  <c r="P55" i="8" s="1"/>
  <c r="L57" i="8"/>
  <c r="M56" i="8"/>
  <c r="N299" i="9" l="1"/>
  <c r="M299" i="9"/>
  <c r="P299" i="9"/>
  <c r="O299" i="9"/>
  <c r="N55" i="8"/>
  <c r="Q55" i="8"/>
  <c r="O55" i="8"/>
  <c r="L252" i="12"/>
  <c r="K253" i="12"/>
  <c r="K254" i="10"/>
  <c r="L253" i="10"/>
  <c r="Q300" i="9"/>
  <c r="L301" i="9"/>
  <c r="L58" i="8"/>
  <c r="M57" i="8"/>
  <c r="R56" i="8"/>
  <c r="Q56" i="8" s="1"/>
  <c r="N300" i="9" l="1"/>
  <c r="O300" i="9"/>
  <c r="P300" i="9"/>
  <c r="M300" i="9"/>
  <c r="P56" i="8"/>
  <c r="N56" i="8"/>
  <c r="O56" i="8"/>
  <c r="L253" i="12"/>
  <c r="K254" i="12"/>
  <c r="L254" i="10"/>
  <c r="K255" i="10"/>
  <c r="L302" i="9"/>
  <c r="Q301" i="9"/>
  <c r="R57" i="8"/>
  <c r="P57" i="8" s="1"/>
  <c r="L59" i="8"/>
  <c r="M58" i="8"/>
  <c r="N301" i="9" l="1"/>
  <c r="P301" i="9"/>
  <c r="O301" i="9"/>
  <c r="M301" i="9"/>
  <c r="Q57" i="8"/>
  <c r="N57" i="8"/>
  <c r="O57" i="8"/>
  <c r="K255" i="12"/>
  <c r="L254" i="12"/>
  <c r="K256" i="10"/>
  <c r="L255" i="10"/>
  <c r="L303" i="9"/>
  <c r="Q302" i="9"/>
  <c r="R58" i="8"/>
  <c r="Q58" i="8" s="1"/>
  <c r="L60" i="8"/>
  <c r="M59" i="8"/>
  <c r="N302" i="9" l="1"/>
  <c r="O302" i="9"/>
  <c r="M302" i="9"/>
  <c r="P302" i="9"/>
  <c r="P58" i="8"/>
  <c r="N58" i="8"/>
  <c r="O58" i="8"/>
  <c r="K256" i="12"/>
  <c r="L255" i="12"/>
  <c r="L256" i="10"/>
  <c r="K257" i="10"/>
  <c r="Q303" i="9"/>
  <c r="L304" i="9"/>
  <c r="R59" i="8"/>
  <c r="P59" i="8" s="1"/>
  <c r="L61" i="8"/>
  <c r="M60" i="8"/>
  <c r="N303" i="9" l="1"/>
  <c r="M303" i="9"/>
  <c r="P303" i="9"/>
  <c r="O303" i="9"/>
  <c r="N59" i="8"/>
  <c r="O59" i="8"/>
  <c r="Q59" i="8"/>
  <c r="L256" i="12"/>
  <c r="K257" i="12"/>
  <c r="K258" i="10"/>
  <c r="L257" i="10"/>
  <c r="L305" i="9"/>
  <c r="Q304" i="9"/>
  <c r="R60" i="8"/>
  <c r="Q60" i="8" s="1"/>
  <c r="L62" i="8"/>
  <c r="M61" i="8"/>
  <c r="N304" i="9" l="1"/>
  <c r="O304" i="9"/>
  <c r="M304" i="9"/>
  <c r="P304" i="9"/>
  <c r="P60" i="8"/>
  <c r="N60" i="8"/>
  <c r="O60" i="8"/>
  <c r="L257" i="12"/>
  <c r="K258" i="12"/>
  <c r="K259" i="10"/>
  <c r="L258" i="10"/>
  <c r="L306" i="9"/>
  <c r="Q305" i="9"/>
  <c r="R61" i="8"/>
  <c r="P61" i="8" s="1"/>
  <c r="L63" i="8"/>
  <c r="M62" i="8"/>
  <c r="N305" i="9" l="1"/>
  <c r="P305" i="9"/>
  <c r="O305" i="9"/>
  <c r="M305" i="9"/>
  <c r="N61" i="8"/>
  <c r="O61" i="8"/>
  <c r="Q61" i="8"/>
  <c r="K259" i="12"/>
  <c r="L258" i="12"/>
  <c r="L259" i="10"/>
  <c r="K260" i="10"/>
  <c r="Q306" i="9"/>
  <c r="L307" i="9"/>
  <c r="R62" i="8"/>
  <c r="Q62" i="8" s="1"/>
  <c r="L64" i="8"/>
  <c r="M63" i="8"/>
  <c r="N306" i="9" l="1"/>
  <c r="M306" i="9"/>
  <c r="P306" i="9"/>
  <c r="O306" i="9"/>
  <c r="P62" i="8"/>
  <c r="N62" i="8"/>
  <c r="O62" i="8"/>
  <c r="L259" i="12"/>
  <c r="K260" i="12"/>
  <c r="K261" i="10"/>
  <c r="L260" i="10"/>
  <c r="Q307" i="9"/>
  <c r="L308" i="9"/>
  <c r="L65" i="8"/>
  <c r="M64" i="8"/>
  <c r="R63" i="8"/>
  <c r="N63" i="8" s="1"/>
  <c r="N307" i="9" l="1"/>
  <c r="M307" i="9"/>
  <c r="P307" i="9"/>
  <c r="O307" i="9"/>
  <c r="O63" i="8"/>
  <c r="Q63" i="8"/>
  <c r="P63" i="8"/>
  <c r="K261" i="12"/>
  <c r="L260" i="12"/>
  <c r="L261" i="10"/>
  <c r="K262" i="10"/>
  <c r="Q308" i="9"/>
  <c r="L309" i="9"/>
  <c r="R64" i="8"/>
  <c r="P64" i="8" s="1"/>
  <c r="L66" i="8"/>
  <c r="M65" i="8"/>
  <c r="N308" i="9" l="1"/>
  <c r="O308" i="9"/>
  <c r="P308" i="9"/>
  <c r="M308" i="9"/>
  <c r="N64" i="8"/>
  <c r="O64" i="8"/>
  <c r="Q64" i="8"/>
  <c r="L261" i="12"/>
  <c r="K262" i="12"/>
  <c r="L262" i="10"/>
  <c r="K263" i="10"/>
  <c r="Q309" i="9"/>
  <c r="L310" i="9"/>
  <c r="R65" i="8"/>
  <c r="P65" i="8" s="1"/>
  <c r="L67" i="8"/>
  <c r="M66" i="8"/>
  <c r="N309" i="9" l="1"/>
  <c r="P309" i="9"/>
  <c r="O309" i="9"/>
  <c r="M309" i="9"/>
  <c r="O65" i="8"/>
  <c r="N65" i="8"/>
  <c r="Q65" i="8"/>
  <c r="L262" i="12"/>
  <c r="K263" i="12"/>
  <c r="K264" i="10"/>
  <c r="L263" i="10"/>
  <c r="L311" i="9"/>
  <c r="Q310" i="9"/>
  <c r="R66" i="8"/>
  <c r="Q66" i="8" s="1"/>
  <c r="L68" i="8"/>
  <c r="M67" i="8"/>
  <c r="N310" i="9" l="1"/>
  <c r="P310" i="9"/>
  <c r="O310" i="9"/>
  <c r="M310" i="9"/>
  <c r="N66" i="8"/>
  <c r="O66" i="8"/>
  <c r="P66" i="8"/>
  <c r="K264" i="12"/>
  <c r="L263" i="12"/>
  <c r="K265" i="10"/>
  <c r="L264" i="10"/>
  <c r="Q311" i="9"/>
  <c r="L312" i="9"/>
  <c r="R67" i="8"/>
  <c r="P67" i="8" s="1"/>
  <c r="L69" i="8"/>
  <c r="M68" i="8"/>
  <c r="N311" i="9" l="1"/>
  <c r="M311" i="9"/>
  <c r="O311" i="9"/>
  <c r="P311" i="9"/>
  <c r="N67" i="8"/>
  <c r="O67" i="8"/>
  <c r="Q67" i="8"/>
  <c r="L264" i="12"/>
  <c r="K265" i="12"/>
  <c r="L265" i="10"/>
  <c r="K266" i="10"/>
  <c r="L313" i="9"/>
  <c r="Q312" i="9"/>
  <c r="R68" i="8"/>
  <c r="Q68" i="8" s="1"/>
  <c r="L70" i="8"/>
  <c r="M69" i="8"/>
  <c r="N312" i="9" l="1"/>
  <c r="O312" i="9"/>
  <c r="P312" i="9"/>
  <c r="M312" i="9"/>
  <c r="N68" i="8"/>
  <c r="O68" i="8"/>
  <c r="P68" i="8"/>
  <c r="K266" i="12"/>
  <c r="L265" i="12"/>
  <c r="K267" i="10"/>
  <c r="L266" i="10"/>
  <c r="Q313" i="9"/>
  <c r="L314" i="9"/>
  <c r="R69" i="8"/>
  <c r="Q69" i="8" s="1"/>
  <c r="L71" i="8"/>
  <c r="M70" i="8"/>
  <c r="N313" i="9" l="1"/>
  <c r="P313" i="9"/>
  <c r="M313" i="9"/>
  <c r="O313" i="9"/>
  <c r="N69" i="8"/>
  <c r="P69" i="8"/>
  <c r="O69" i="8"/>
  <c r="K267" i="12"/>
  <c r="L266" i="12"/>
  <c r="L267" i="10"/>
  <c r="K268" i="10"/>
  <c r="L315" i="9"/>
  <c r="Q314" i="9"/>
  <c r="L72" i="8"/>
  <c r="M71" i="8"/>
  <c r="R70" i="8"/>
  <c r="P70" i="8" s="1"/>
  <c r="N314" i="9" l="1"/>
  <c r="P314" i="9"/>
  <c r="O314" i="9"/>
  <c r="M314" i="9"/>
  <c r="N70" i="8"/>
  <c r="O70" i="8"/>
  <c r="Q70" i="8"/>
  <c r="K268" i="12"/>
  <c r="L267" i="12"/>
  <c r="K269" i="10"/>
  <c r="L268" i="10"/>
  <c r="Q315" i="9"/>
  <c r="L316" i="9"/>
  <c r="R71" i="8"/>
  <c r="P71" i="8" s="1"/>
  <c r="L73" i="8"/>
  <c r="M72" i="8"/>
  <c r="N315" i="9" l="1"/>
  <c r="M315" i="9"/>
  <c r="P315" i="9"/>
  <c r="O315" i="9"/>
  <c r="N71" i="8"/>
  <c r="O71" i="8"/>
  <c r="Q71" i="8"/>
  <c r="K269" i="12"/>
  <c r="L268" i="12"/>
  <c r="K270" i="10"/>
  <c r="L269" i="10"/>
  <c r="Q316" i="9"/>
  <c r="L317" i="9"/>
  <c r="R72" i="8"/>
  <c r="Q72" i="8" s="1"/>
  <c r="L74" i="8"/>
  <c r="M73" i="8"/>
  <c r="N316" i="9" l="1"/>
  <c r="O316" i="9"/>
  <c r="P316" i="9"/>
  <c r="M316" i="9"/>
  <c r="N72" i="8"/>
  <c r="O72" i="8"/>
  <c r="P72" i="8"/>
  <c r="L269" i="12"/>
  <c r="K270" i="12"/>
  <c r="L270" i="10"/>
  <c r="K271" i="10"/>
  <c r="Q317" i="9"/>
  <c r="L318" i="9"/>
  <c r="R73" i="8"/>
  <c r="P73" i="8" s="1"/>
  <c r="L75" i="8"/>
  <c r="M74" i="8"/>
  <c r="N317" i="9" l="1"/>
  <c r="O317" i="9"/>
  <c r="P317" i="9"/>
  <c r="M317" i="9"/>
  <c r="N73" i="8"/>
  <c r="O73" i="8"/>
  <c r="Q73" i="8"/>
  <c r="L270" i="12"/>
  <c r="K271" i="12"/>
  <c r="K272" i="10"/>
  <c r="L271" i="10"/>
  <c r="L319" i="9"/>
  <c r="Q318" i="9"/>
  <c r="R74" i="8"/>
  <c r="P74" i="8" s="1"/>
  <c r="L76" i="8"/>
  <c r="M75" i="8"/>
  <c r="N318" i="9" l="1"/>
  <c r="P318" i="9"/>
  <c r="O318" i="9"/>
  <c r="M318" i="9"/>
  <c r="N74" i="8"/>
  <c r="O74" i="8"/>
  <c r="Q74" i="8"/>
  <c r="K272" i="12"/>
  <c r="L271" i="12"/>
  <c r="L272" i="10"/>
  <c r="K273" i="10"/>
  <c r="L320" i="9"/>
  <c r="Q319" i="9"/>
  <c r="R75" i="8"/>
  <c r="P75" i="8" s="1"/>
  <c r="L77" i="8"/>
  <c r="M76" i="8"/>
  <c r="N319" i="9" l="1"/>
  <c r="M319" i="9"/>
  <c r="O319" i="9"/>
  <c r="P319" i="9"/>
  <c r="N75" i="8"/>
  <c r="O75" i="8"/>
  <c r="Q75" i="8"/>
  <c r="L272" i="12"/>
  <c r="K273" i="12"/>
  <c r="L273" i="10"/>
  <c r="K274" i="10"/>
  <c r="Q320" i="9"/>
  <c r="L321" i="9"/>
  <c r="R76" i="8"/>
  <c r="Q76" i="8" s="1"/>
  <c r="L78" i="8"/>
  <c r="M77" i="8"/>
  <c r="N320" i="9" l="1"/>
  <c r="M320" i="9"/>
  <c r="O320" i="9"/>
  <c r="P320" i="9"/>
  <c r="N76" i="8"/>
  <c r="O76" i="8"/>
  <c r="P76" i="8"/>
  <c r="L273" i="12"/>
  <c r="K274" i="12"/>
  <c r="K275" i="10"/>
  <c r="L274" i="10"/>
  <c r="L322" i="9"/>
  <c r="Q321" i="9"/>
  <c r="R77" i="8"/>
  <c r="O77" i="8" s="1"/>
  <c r="L79" i="8"/>
  <c r="M78" i="8"/>
  <c r="N321" i="9" l="1"/>
  <c r="O321" i="9"/>
  <c r="P321" i="9"/>
  <c r="M321" i="9"/>
  <c r="P77" i="8"/>
  <c r="Q77" i="8"/>
  <c r="N77" i="8"/>
  <c r="K275" i="12"/>
  <c r="L274" i="12"/>
  <c r="L275" i="10"/>
  <c r="K276" i="10"/>
  <c r="L323" i="9"/>
  <c r="Q322" i="9"/>
  <c r="R78" i="8"/>
  <c r="Q78" i="8" s="1"/>
  <c r="L80" i="8"/>
  <c r="M79" i="8"/>
  <c r="N322" i="9" l="1"/>
  <c r="P322" i="9"/>
  <c r="M322" i="9"/>
  <c r="O322" i="9"/>
  <c r="N78" i="8"/>
  <c r="O78" i="8"/>
  <c r="P78" i="8"/>
  <c r="K276" i="12"/>
  <c r="L275" i="12"/>
  <c r="K277" i="10"/>
  <c r="L276" i="10"/>
  <c r="Q323" i="9"/>
  <c r="L324" i="9"/>
  <c r="R79" i="8"/>
  <c r="P79" i="8" s="1"/>
  <c r="L81" i="8"/>
  <c r="M80" i="8"/>
  <c r="N323" i="9" l="1"/>
  <c r="M323" i="9"/>
  <c r="P323" i="9"/>
  <c r="O323" i="9"/>
  <c r="N79" i="8"/>
  <c r="O79" i="8"/>
  <c r="Q79" i="8"/>
  <c r="K277" i="12"/>
  <c r="L276" i="12"/>
  <c r="K278" i="10"/>
  <c r="L277" i="10"/>
  <c r="Q324" i="9"/>
  <c r="L325" i="9"/>
  <c r="R80" i="8"/>
  <c r="Q80" i="8" s="1"/>
  <c r="L82" i="8"/>
  <c r="M81" i="8"/>
  <c r="N324" i="9" l="1"/>
  <c r="M324" i="9"/>
  <c r="O324" i="9"/>
  <c r="P324" i="9"/>
  <c r="N80" i="8"/>
  <c r="O80" i="8"/>
  <c r="P80" i="8"/>
  <c r="L277" i="12"/>
  <c r="K278" i="12"/>
  <c r="L278" i="10"/>
  <c r="K279" i="10"/>
  <c r="L326" i="9"/>
  <c r="Q325" i="9"/>
  <c r="R81" i="8"/>
  <c r="Q81" i="8" s="1"/>
  <c r="L83" i="8"/>
  <c r="M82" i="8"/>
  <c r="N325" i="9" l="1"/>
  <c r="O325" i="9"/>
  <c r="P325" i="9"/>
  <c r="M325" i="9"/>
  <c r="N81" i="8"/>
  <c r="O81" i="8"/>
  <c r="P81" i="8"/>
  <c r="K279" i="12"/>
  <c r="L278" i="12"/>
  <c r="L279" i="10"/>
  <c r="K280" i="10"/>
  <c r="L327" i="9"/>
  <c r="Q326" i="9"/>
  <c r="R82" i="8"/>
  <c r="P82" i="8" s="1"/>
  <c r="L84" i="8"/>
  <c r="M83" i="8"/>
  <c r="N326" i="9" l="1"/>
  <c r="P326" i="9"/>
  <c r="O326" i="9"/>
  <c r="M326" i="9"/>
  <c r="N82" i="8"/>
  <c r="O82" i="8"/>
  <c r="Q82" i="8"/>
  <c r="L279" i="12"/>
  <c r="K280" i="12"/>
  <c r="L280" i="10"/>
  <c r="K281" i="10"/>
  <c r="L328" i="9"/>
  <c r="Q327" i="9"/>
  <c r="R83" i="8"/>
  <c r="P83" i="8" s="1"/>
  <c r="L85" i="8"/>
  <c r="M84" i="8"/>
  <c r="N327" i="9" l="1"/>
  <c r="M327" i="9"/>
  <c r="O327" i="9"/>
  <c r="P327" i="9"/>
  <c r="N83" i="8"/>
  <c r="O83" i="8"/>
  <c r="Q83" i="8"/>
  <c r="K281" i="12"/>
  <c r="L280" i="12"/>
  <c r="L281" i="10"/>
  <c r="K282" i="10"/>
  <c r="L329" i="9"/>
  <c r="Q328" i="9"/>
  <c r="R84" i="8"/>
  <c r="Q84" i="8" s="1"/>
  <c r="L86" i="8"/>
  <c r="M85" i="8"/>
  <c r="N328" i="9" l="1"/>
  <c r="M328" i="9"/>
  <c r="O328" i="9"/>
  <c r="P328" i="9"/>
  <c r="N84" i="8"/>
  <c r="O84" i="8"/>
  <c r="P84" i="8"/>
  <c r="L281" i="12"/>
  <c r="K282" i="12"/>
  <c r="K283" i="10"/>
  <c r="L282" i="10"/>
  <c r="Q329" i="9"/>
  <c r="L330" i="9"/>
  <c r="R85" i="8"/>
  <c r="Q85" i="8" s="1"/>
  <c r="L87" i="8"/>
  <c r="M86" i="8"/>
  <c r="N329" i="9" l="1"/>
  <c r="O329" i="9"/>
  <c r="P329" i="9"/>
  <c r="M329" i="9"/>
  <c r="N85" i="8"/>
  <c r="O85" i="8"/>
  <c r="P85" i="8"/>
  <c r="K283" i="12"/>
  <c r="L282" i="12"/>
  <c r="L283" i="10"/>
  <c r="K284" i="10"/>
  <c r="Q330" i="9"/>
  <c r="L331" i="9"/>
  <c r="R86" i="8"/>
  <c r="Q86" i="8" s="1"/>
  <c r="L88" i="8"/>
  <c r="M87" i="8"/>
  <c r="N330" i="9" l="1"/>
  <c r="P330" i="9"/>
  <c r="M330" i="9"/>
  <c r="O330" i="9"/>
  <c r="N86" i="8"/>
  <c r="O86" i="8"/>
  <c r="P86" i="8"/>
  <c r="K284" i="12"/>
  <c r="L283" i="12"/>
  <c r="K285" i="10"/>
  <c r="L284" i="10"/>
  <c r="L332" i="9"/>
  <c r="Q331" i="9"/>
  <c r="R87" i="8"/>
  <c r="P87" i="8" s="1"/>
  <c r="L89" i="8"/>
  <c r="M88" i="8"/>
  <c r="N331" i="9" l="1"/>
  <c r="M331" i="9"/>
  <c r="P331" i="9"/>
  <c r="O331" i="9"/>
  <c r="N87" i="8"/>
  <c r="O87" i="8"/>
  <c r="Q87" i="8"/>
  <c r="L284" i="12"/>
  <c r="K285" i="12"/>
  <c r="L285" i="10"/>
  <c r="K286" i="10"/>
  <c r="Q332" i="9"/>
  <c r="L333" i="9"/>
  <c r="R88" i="8"/>
  <c r="Q88" i="8" s="1"/>
  <c r="L90" i="8"/>
  <c r="M89" i="8"/>
  <c r="N332" i="9" l="1"/>
  <c r="M332" i="9"/>
  <c r="O332" i="9"/>
  <c r="P332" i="9"/>
  <c r="N88" i="8"/>
  <c r="O88" i="8"/>
  <c r="P88" i="8"/>
  <c r="K286" i="12"/>
  <c r="L285" i="12"/>
  <c r="L286" i="10"/>
  <c r="K287" i="10"/>
  <c r="L334" i="9"/>
  <c r="Q333" i="9"/>
  <c r="R89" i="8"/>
  <c r="P89" i="8" s="1"/>
  <c r="L91" i="8"/>
  <c r="M90" i="8"/>
  <c r="N333" i="9" l="1"/>
  <c r="O333" i="9"/>
  <c r="P333" i="9"/>
  <c r="M333" i="9"/>
  <c r="O89" i="8"/>
  <c r="N89" i="8"/>
  <c r="Q89" i="8"/>
  <c r="L286" i="12"/>
  <c r="K287" i="12"/>
  <c r="L287" i="10"/>
  <c r="K288" i="10"/>
  <c r="L335" i="9"/>
  <c r="Q334" i="9"/>
  <c r="R90" i="8"/>
  <c r="P90" i="8" s="1"/>
  <c r="L92" i="8"/>
  <c r="M91" i="8"/>
  <c r="N334" i="9" l="1"/>
  <c r="P334" i="9"/>
  <c r="O334" i="9"/>
  <c r="M334" i="9"/>
  <c r="O90" i="8"/>
  <c r="N90" i="8"/>
  <c r="Q90" i="8"/>
  <c r="L287" i="12"/>
  <c r="K288" i="12"/>
  <c r="L288" i="10"/>
  <c r="K289" i="10"/>
  <c r="Q335" i="9"/>
  <c r="L336" i="9"/>
  <c r="L93" i="8"/>
  <c r="M92" i="8"/>
  <c r="R91" i="8"/>
  <c r="P91" i="8" s="1"/>
  <c r="N335" i="9" l="1"/>
  <c r="M335" i="9"/>
  <c r="O335" i="9"/>
  <c r="P335" i="9"/>
  <c r="N91" i="8"/>
  <c r="O91" i="8"/>
  <c r="Q91" i="8"/>
  <c r="L288" i="12"/>
  <c r="K289" i="12"/>
  <c r="K290" i="10"/>
  <c r="L289" i="10"/>
  <c r="L337" i="9"/>
  <c r="Q336" i="9"/>
  <c r="R92" i="8"/>
  <c r="P92" i="8" s="1"/>
  <c r="L94" i="8"/>
  <c r="M93" i="8"/>
  <c r="N336" i="9" l="1"/>
  <c r="M336" i="9"/>
  <c r="O336" i="9"/>
  <c r="P336" i="9"/>
  <c r="O92" i="8"/>
  <c r="Q92" i="8"/>
  <c r="N92" i="8"/>
  <c r="K290" i="12"/>
  <c r="L289" i="12"/>
  <c r="L290" i="10"/>
  <c r="K291" i="10"/>
  <c r="L338" i="9"/>
  <c r="Q337" i="9"/>
  <c r="R93" i="8"/>
  <c r="Q93" i="8" s="1"/>
  <c r="L95" i="8"/>
  <c r="M94" i="8"/>
  <c r="N337" i="9" l="1"/>
  <c r="O337" i="9"/>
  <c r="P337" i="9"/>
  <c r="M337" i="9"/>
  <c r="N93" i="8"/>
  <c r="O93" i="8"/>
  <c r="P93" i="8"/>
  <c r="K291" i="12"/>
  <c r="L290" i="12"/>
  <c r="L291" i="10"/>
  <c r="K292" i="10"/>
  <c r="L339" i="9"/>
  <c r="Q338" i="9"/>
  <c r="R94" i="8"/>
  <c r="Q94" i="8" s="1"/>
  <c r="L96" i="8"/>
  <c r="M95" i="8"/>
  <c r="N338" i="9" l="1"/>
  <c r="P338" i="9"/>
  <c r="M338" i="9"/>
  <c r="O338" i="9"/>
  <c r="O94" i="8"/>
  <c r="N94" i="8"/>
  <c r="P94" i="8"/>
  <c r="K292" i="12"/>
  <c r="L291" i="12"/>
  <c r="L292" i="10"/>
  <c r="K293" i="10"/>
  <c r="Q339" i="9"/>
  <c r="L340" i="9"/>
  <c r="R95" i="8"/>
  <c r="N95" i="8" s="1"/>
  <c r="L97" i="8"/>
  <c r="M96" i="8"/>
  <c r="N339" i="9" l="1"/>
  <c r="M339" i="9"/>
  <c r="P339" i="9"/>
  <c r="O339" i="9"/>
  <c r="O95" i="8"/>
  <c r="Q95" i="8"/>
  <c r="P95" i="8"/>
  <c r="L292" i="12"/>
  <c r="K293" i="12"/>
  <c r="K294" i="10"/>
  <c r="L293" i="10"/>
  <c r="Q340" i="9"/>
  <c r="L341" i="9"/>
  <c r="R96" i="8"/>
  <c r="Q96" i="8" s="1"/>
  <c r="L98" i="8"/>
  <c r="M97" i="8"/>
  <c r="N340" i="9" l="1"/>
  <c r="M340" i="9"/>
  <c r="O340" i="9"/>
  <c r="P340" i="9"/>
  <c r="O96" i="8"/>
  <c r="N96" i="8"/>
  <c r="P96" i="8"/>
  <c r="K294" i="12"/>
  <c r="L293" i="12"/>
  <c r="L294" i="10"/>
  <c r="K295" i="10"/>
  <c r="L342" i="9"/>
  <c r="Q341" i="9"/>
  <c r="R97" i="8"/>
  <c r="Q97" i="8" s="1"/>
  <c r="L99" i="8"/>
  <c r="M98" i="8"/>
  <c r="N341" i="9" l="1"/>
  <c r="O341" i="9"/>
  <c r="P341" i="9"/>
  <c r="M341" i="9"/>
  <c r="O97" i="8"/>
  <c r="N97" i="8"/>
  <c r="P97" i="8"/>
  <c r="K295" i="12"/>
  <c r="L294" i="12"/>
  <c r="K296" i="10"/>
  <c r="L295" i="10"/>
  <c r="Q342" i="9"/>
  <c r="L343" i="9"/>
  <c r="R98" i="8"/>
  <c r="P98" i="8" s="1"/>
  <c r="M99" i="8"/>
  <c r="L100" i="8"/>
  <c r="N342" i="9" l="1"/>
  <c r="P342" i="9"/>
  <c r="O342" i="9"/>
  <c r="M342" i="9"/>
  <c r="N98" i="8"/>
  <c r="O98" i="8"/>
  <c r="Q98" i="8"/>
  <c r="L295" i="12"/>
  <c r="K296" i="12"/>
  <c r="L296" i="10"/>
  <c r="K297" i="10"/>
  <c r="L344" i="9"/>
  <c r="Q343" i="9"/>
  <c r="L101" i="8"/>
  <c r="M100" i="8"/>
  <c r="R99" i="8"/>
  <c r="P99" i="8" s="1"/>
  <c r="N343" i="9" l="1"/>
  <c r="M343" i="9"/>
  <c r="O343" i="9"/>
  <c r="P343" i="9"/>
  <c r="Q99" i="8"/>
  <c r="N99" i="8"/>
  <c r="O99" i="8"/>
  <c r="L296" i="12"/>
  <c r="K297" i="12"/>
  <c r="K298" i="10"/>
  <c r="L297" i="10"/>
  <c r="L345" i="9"/>
  <c r="Q344" i="9"/>
  <c r="R100" i="8"/>
  <c r="O100" i="8" s="1"/>
  <c r="M101" i="8"/>
  <c r="L102" i="8"/>
  <c r="N344" i="9" l="1"/>
  <c r="M344" i="9"/>
  <c r="O344" i="9"/>
  <c r="P344" i="9"/>
  <c r="N100" i="8"/>
  <c r="P100" i="8"/>
  <c r="Q100" i="8"/>
  <c r="L297" i="12"/>
  <c r="K298" i="12"/>
  <c r="K299" i="10"/>
  <c r="L298" i="10"/>
  <c r="L346" i="9"/>
  <c r="Q345" i="9"/>
  <c r="R101" i="8"/>
  <c r="P101" i="8" s="1"/>
  <c r="L103" i="8"/>
  <c r="M102" i="8"/>
  <c r="N345" i="9" l="1"/>
  <c r="O345" i="9"/>
  <c r="P345" i="9"/>
  <c r="M345" i="9"/>
  <c r="O101" i="8"/>
  <c r="Q101" i="8"/>
  <c r="N101" i="8"/>
  <c r="K299" i="12"/>
  <c r="L298" i="12"/>
  <c r="L299" i="10"/>
  <c r="K300" i="10"/>
  <c r="Q346" i="9"/>
  <c r="L347" i="9"/>
  <c r="M103" i="8"/>
  <c r="L104" i="8"/>
  <c r="R102" i="8"/>
  <c r="P102" i="8" s="1"/>
  <c r="N346" i="9" l="1"/>
  <c r="P346" i="9"/>
  <c r="M346" i="9"/>
  <c r="O346" i="9"/>
  <c r="O102" i="8"/>
  <c r="N102" i="8"/>
  <c r="Q102" i="8"/>
  <c r="K300" i="12"/>
  <c r="L299" i="12"/>
  <c r="L300" i="10"/>
  <c r="K301" i="10"/>
  <c r="Q347" i="9"/>
  <c r="L348" i="9"/>
  <c r="L105" i="8"/>
  <c r="M104" i="8"/>
  <c r="R103" i="8"/>
  <c r="Q103" i="8" s="1"/>
  <c r="N347" i="9" l="1"/>
  <c r="M347" i="9"/>
  <c r="P347" i="9"/>
  <c r="O347" i="9"/>
  <c r="P103" i="8"/>
  <c r="N103" i="8"/>
  <c r="O103" i="8"/>
  <c r="K301" i="12"/>
  <c r="L300" i="12"/>
  <c r="K302" i="10"/>
  <c r="L301" i="10"/>
  <c r="Q348" i="9"/>
  <c r="L349" i="9"/>
  <c r="R104" i="8"/>
  <c r="Q104" i="8" s="1"/>
  <c r="M105" i="8"/>
  <c r="L106" i="8"/>
  <c r="N348" i="9" l="1"/>
  <c r="M348" i="9"/>
  <c r="O348" i="9"/>
  <c r="P348" i="9"/>
  <c r="N104" i="8"/>
  <c r="O104" i="8"/>
  <c r="P104" i="8"/>
  <c r="L301" i="12"/>
  <c r="K302" i="12"/>
  <c r="L302" i="10"/>
  <c r="K303" i="10"/>
  <c r="L350" i="9"/>
  <c r="Q349" i="9"/>
  <c r="L107" i="8"/>
  <c r="M106" i="8"/>
  <c r="R105" i="8"/>
  <c r="Q105" i="8" s="1"/>
  <c r="N349" i="9" l="1"/>
  <c r="O349" i="9"/>
  <c r="P349" i="9"/>
  <c r="M349" i="9"/>
  <c r="N105" i="8"/>
  <c r="O105" i="8"/>
  <c r="P105" i="8"/>
  <c r="K303" i="12"/>
  <c r="L302" i="12"/>
  <c r="L303" i="10"/>
  <c r="K304" i="10"/>
  <c r="Q350" i="9"/>
  <c r="L351" i="9"/>
  <c r="R106" i="8"/>
  <c r="Q106" i="8" s="1"/>
  <c r="M107" i="8"/>
  <c r="L108" i="8"/>
  <c r="N350" i="9" l="1"/>
  <c r="P350" i="9"/>
  <c r="O350" i="9"/>
  <c r="M350" i="9"/>
  <c r="N106" i="8"/>
  <c r="P106" i="8"/>
  <c r="O106" i="8"/>
  <c r="K304" i="12"/>
  <c r="L303" i="12"/>
  <c r="K305" i="10"/>
  <c r="L304" i="10"/>
  <c r="Q351" i="9"/>
  <c r="L352" i="9"/>
  <c r="L109" i="8"/>
  <c r="M108" i="8"/>
  <c r="R107" i="8"/>
  <c r="N107" i="8" s="1"/>
  <c r="N351" i="9" l="1"/>
  <c r="M351" i="9"/>
  <c r="O351" i="9"/>
  <c r="P351" i="9"/>
  <c r="O107" i="8"/>
  <c r="P107" i="8"/>
  <c r="Q107" i="8"/>
  <c r="L304" i="12"/>
  <c r="K305" i="12"/>
  <c r="K306" i="10"/>
  <c r="L305" i="10"/>
  <c r="L353" i="9"/>
  <c r="Q352" i="9"/>
  <c r="R108" i="8"/>
  <c r="P108" i="8" s="1"/>
  <c r="M109" i="8"/>
  <c r="L110" i="8"/>
  <c r="N352" i="9" l="1"/>
  <c r="M352" i="9"/>
  <c r="O352" i="9"/>
  <c r="P352" i="9"/>
  <c r="O108" i="8"/>
  <c r="N108" i="8"/>
  <c r="Q108" i="8"/>
  <c r="K306" i="12"/>
  <c r="L305" i="12"/>
  <c r="K307" i="10"/>
  <c r="L306" i="10"/>
  <c r="Q353" i="9"/>
  <c r="L354" i="9"/>
  <c r="L111" i="8"/>
  <c r="M110" i="8"/>
  <c r="R109" i="8"/>
  <c r="O109" i="8" s="1"/>
  <c r="N353" i="9" l="1"/>
  <c r="O353" i="9"/>
  <c r="P353" i="9"/>
  <c r="M353" i="9"/>
  <c r="N109" i="8"/>
  <c r="P109" i="8"/>
  <c r="Q109" i="8"/>
  <c r="K307" i="12"/>
  <c r="L306" i="12"/>
  <c r="K308" i="10"/>
  <c r="L307" i="10"/>
  <c r="L355" i="9"/>
  <c r="Q354" i="9"/>
  <c r="R110" i="8"/>
  <c r="P110" i="8" s="1"/>
  <c r="M111" i="8"/>
  <c r="L112" i="8"/>
  <c r="N354" i="9" l="1"/>
  <c r="P354" i="9"/>
  <c r="M354" i="9"/>
  <c r="O354" i="9"/>
  <c r="N110" i="8"/>
  <c r="O110" i="8"/>
  <c r="Q110" i="8"/>
  <c r="L307" i="12"/>
  <c r="K308" i="12"/>
  <c r="L308" i="10"/>
  <c r="K309" i="10"/>
  <c r="L356" i="9"/>
  <c r="Q355" i="9"/>
  <c r="L113" i="8"/>
  <c r="M112" i="8"/>
  <c r="R111" i="8"/>
  <c r="P111" i="8" s="1"/>
  <c r="N355" i="9" l="1"/>
  <c r="M355" i="9"/>
  <c r="P355" i="9"/>
  <c r="O355" i="9"/>
  <c r="Q111" i="8"/>
  <c r="N111" i="8"/>
  <c r="O111" i="8"/>
  <c r="K309" i="12"/>
  <c r="L308" i="12"/>
  <c r="K310" i="10"/>
  <c r="L309" i="10"/>
  <c r="Q356" i="9"/>
  <c r="L357" i="9"/>
  <c r="R112" i="8"/>
  <c r="O112" i="8" s="1"/>
  <c r="M113" i="8"/>
  <c r="L114" i="8"/>
  <c r="N356" i="9" l="1"/>
  <c r="M356" i="9"/>
  <c r="O356" i="9"/>
  <c r="P356" i="9"/>
  <c r="N112" i="8"/>
  <c r="P112" i="8"/>
  <c r="Q112" i="8"/>
  <c r="L309" i="12"/>
  <c r="K310" i="12"/>
  <c r="K311" i="10"/>
  <c r="L310" i="10"/>
  <c r="Q357" i="9"/>
  <c r="L358" i="9"/>
  <c r="L115" i="8"/>
  <c r="M114" i="8"/>
  <c r="R113" i="8"/>
  <c r="P113" i="8" s="1"/>
  <c r="N357" i="9" l="1"/>
  <c r="O357" i="9"/>
  <c r="P357" i="9"/>
  <c r="M357" i="9"/>
  <c r="Q113" i="8"/>
  <c r="O113" i="8"/>
  <c r="N113" i="8"/>
  <c r="K311" i="12"/>
  <c r="L310" i="12"/>
  <c r="K312" i="10"/>
  <c r="L311" i="10"/>
  <c r="Q358" i="9"/>
  <c r="L359" i="9"/>
  <c r="R114" i="8"/>
  <c r="N114" i="8" s="1"/>
  <c r="M115" i="8"/>
  <c r="L116" i="8"/>
  <c r="N358" i="9" l="1"/>
  <c r="P358" i="9"/>
  <c r="O358" i="9"/>
  <c r="M358" i="9"/>
  <c r="O114" i="8"/>
  <c r="Q114" i="8"/>
  <c r="P114" i="8"/>
  <c r="L311" i="12"/>
  <c r="K312" i="12"/>
  <c r="L312" i="10"/>
  <c r="K313" i="10"/>
  <c r="L360" i="9"/>
  <c r="Q359" i="9"/>
  <c r="L117" i="8"/>
  <c r="M116" i="8"/>
  <c r="R115" i="8"/>
  <c r="P115" i="8" s="1"/>
  <c r="N359" i="9" l="1"/>
  <c r="M359" i="9"/>
  <c r="O359" i="9"/>
  <c r="P359" i="9"/>
  <c r="Q115" i="8"/>
  <c r="N115" i="8"/>
  <c r="O115" i="8"/>
  <c r="L312" i="12"/>
  <c r="K313" i="12"/>
  <c r="L313" i="10"/>
  <c r="K314" i="10"/>
  <c r="Q360" i="9"/>
  <c r="L361" i="9"/>
  <c r="R116" i="8"/>
  <c r="N116" i="8" s="1"/>
  <c r="M117" i="8"/>
  <c r="L118" i="8"/>
  <c r="N360" i="9" l="1"/>
  <c r="M360" i="9"/>
  <c r="O360" i="9"/>
  <c r="P360" i="9"/>
  <c r="P116" i="8"/>
  <c r="Q116" i="8"/>
  <c r="O116" i="8"/>
  <c r="K314" i="12"/>
  <c r="L313" i="12"/>
  <c r="K315" i="10"/>
  <c r="L314" i="10"/>
  <c r="L362" i="9"/>
  <c r="Q361" i="9"/>
  <c r="L119" i="8"/>
  <c r="M118" i="8"/>
  <c r="R117" i="8"/>
  <c r="N117" i="8" s="1"/>
  <c r="N361" i="9" l="1"/>
  <c r="O361" i="9"/>
  <c r="P361" i="9"/>
  <c r="M361" i="9"/>
  <c r="P117" i="8"/>
  <c r="Q117" i="8"/>
  <c r="O117" i="8"/>
  <c r="L314" i="12"/>
  <c r="K315" i="12"/>
  <c r="K316" i="10"/>
  <c r="L315" i="10"/>
  <c r="Q362" i="9"/>
  <c r="L363" i="9"/>
  <c r="R118" i="8"/>
  <c r="N118" i="8" s="1"/>
  <c r="M119" i="8"/>
  <c r="L120" i="8"/>
  <c r="N362" i="9" l="1"/>
  <c r="P362" i="9"/>
  <c r="M362" i="9"/>
  <c r="O362" i="9"/>
  <c r="Q118" i="8"/>
  <c r="P118" i="8"/>
  <c r="O118" i="8"/>
  <c r="K316" i="12"/>
  <c r="L315" i="12"/>
  <c r="K317" i="10"/>
  <c r="L316" i="10"/>
  <c r="Q363" i="9"/>
  <c r="L364" i="9"/>
  <c r="R119" i="8"/>
  <c r="O119" i="8" s="1"/>
  <c r="L121" i="8"/>
  <c r="M120" i="8"/>
  <c r="N363" i="9" l="1"/>
  <c r="M363" i="9"/>
  <c r="P363" i="9"/>
  <c r="O363" i="9"/>
  <c r="P119" i="8"/>
  <c r="Q119" i="8"/>
  <c r="N119" i="8"/>
  <c r="L316" i="12"/>
  <c r="K317" i="12"/>
  <c r="L317" i="10"/>
  <c r="K318" i="10"/>
  <c r="L365" i="9"/>
  <c r="Q364" i="9"/>
  <c r="R120" i="8"/>
  <c r="Q120" i="8" s="1"/>
  <c r="M121" i="8"/>
  <c r="L122" i="8"/>
  <c r="N364" i="9" l="1"/>
  <c r="M364" i="9"/>
  <c r="O364" i="9"/>
  <c r="P364" i="9"/>
  <c r="N120" i="8"/>
  <c r="O120" i="8"/>
  <c r="P120" i="8"/>
  <c r="K318" i="12"/>
  <c r="L317" i="12"/>
  <c r="K319" i="10"/>
  <c r="L318" i="10"/>
  <c r="L366" i="9"/>
  <c r="Q365" i="9"/>
  <c r="L123" i="8"/>
  <c r="M122" i="8"/>
  <c r="R121" i="8"/>
  <c r="P121" i="8" s="1"/>
  <c r="N365" i="9" l="1"/>
  <c r="O365" i="9"/>
  <c r="P365" i="9"/>
  <c r="M365" i="9"/>
  <c r="O121" i="8"/>
  <c r="N121" i="8"/>
  <c r="Q121" i="8"/>
  <c r="L318" i="12"/>
  <c r="K319" i="12"/>
  <c r="L319" i="10"/>
  <c r="K320" i="10"/>
  <c r="Q366" i="9"/>
  <c r="L367" i="9"/>
  <c r="R122" i="8"/>
  <c r="N122" i="8" s="1"/>
  <c r="M123" i="8"/>
  <c r="L124" i="8"/>
  <c r="N366" i="9" l="1"/>
  <c r="P366" i="9"/>
  <c r="O366" i="9"/>
  <c r="M366" i="9"/>
  <c r="O122" i="8"/>
  <c r="Q122" i="8"/>
  <c r="P122" i="8"/>
  <c r="K320" i="12"/>
  <c r="L319" i="12"/>
  <c r="K321" i="10"/>
  <c r="L320" i="10"/>
  <c r="L368" i="9"/>
  <c r="Q367" i="9"/>
  <c r="L125" i="8"/>
  <c r="M124" i="8"/>
  <c r="R123" i="8"/>
  <c r="N123" i="8" s="1"/>
  <c r="N367" i="9" l="1"/>
  <c r="M367" i="9"/>
  <c r="O367" i="9"/>
  <c r="P367" i="9"/>
  <c r="O123" i="8"/>
  <c r="P123" i="8"/>
  <c r="Q123" i="8"/>
  <c r="L320" i="12"/>
  <c r="K321" i="12"/>
  <c r="K322" i="10"/>
  <c r="L321" i="10"/>
  <c r="L369" i="9"/>
  <c r="Q368" i="9"/>
  <c r="R124" i="8"/>
  <c r="Q124" i="8" s="1"/>
  <c r="M125" i="8"/>
  <c r="L126" i="8"/>
  <c r="N368" i="9" l="1"/>
  <c r="M368" i="9"/>
  <c r="O368" i="9"/>
  <c r="P368" i="9"/>
  <c r="O124" i="8"/>
  <c r="N124" i="8"/>
  <c r="P124" i="8"/>
  <c r="L321" i="12"/>
  <c r="K322" i="12"/>
  <c r="K323" i="10"/>
  <c r="L322" i="10"/>
  <c r="Q369" i="9"/>
  <c r="L370" i="9"/>
  <c r="R125" i="8"/>
  <c r="P125" i="8" s="1"/>
  <c r="L127" i="8"/>
  <c r="M126" i="8"/>
  <c r="N369" i="9" l="1"/>
  <c r="O369" i="9"/>
  <c r="P369" i="9"/>
  <c r="M369" i="9"/>
  <c r="N125" i="8"/>
  <c r="Q125" i="8"/>
  <c r="O125" i="8"/>
  <c r="K323" i="12"/>
  <c r="L322" i="12"/>
  <c r="L323" i="10"/>
  <c r="K324" i="10"/>
  <c r="Q370" i="9"/>
  <c r="L371" i="9"/>
  <c r="R126" i="8"/>
  <c r="P126" i="8" s="1"/>
  <c r="M127" i="8"/>
  <c r="L128" i="8"/>
  <c r="N370" i="9" l="1"/>
  <c r="P370" i="9"/>
  <c r="M370" i="9"/>
  <c r="O370" i="9"/>
  <c r="N126" i="8"/>
  <c r="O126" i="8"/>
  <c r="Q126" i="8"/>
  <c r="K324" i="12"/>
  <c r="L323" i="12"/>
  <c r="L324" i="10"/>
  <c r="K325" i="10"/>
  <c r="Q371" i="9"/>
  <c r="L372" i="9"/>
  <c r="R127" i="8"/>
  <c r="N127" i="8" s="1"/>
  <c r="L129" i="8"/>
  <c r="M128" i="8"/>
  <c r="N371" i="9" l="1"/>
  <c r="M371" i="9"/>
  <c r="P371" i="9"/>
  <c r="O371" i="9"/>
  <c r="O127" i="8"/>
  <c r="P127" i="8"/>
  <c r="Q127" i="8"/>
  <c r="K325" i="12"/>
  <c r="L324" i="12"/>
  <c r="K326" i="10"/>
  <c r="L325" i="10"/>
  <c r="L373" i="9"/>
  <c r="Q372" i="9"/>
  <c r="R128" i="8"/>
  <c r="Q128" i="8" s="1"/>
  <c r="M129" i="8"/>
  <c r="L130" i="8"/>
  <c r="N372" i="9" l="1"/>
  <c r="M372" i="9"/>
  <c r="O372" i="9"/>
  <c r="P372" i="9"/>
  <c r="O128" i="8"/>
  <c r="N128" i="8"/>
  <c r="P128" i="8"/>
  <c r="L325" i="12"/>
  <c r="K326" i="12"/>
  <c r="K327" i="10"/>
  <c r="L326" i="10"/>
  <c r="L374" i="9"/>
  <c r="Q373" i="9"/>
  <c r="L131" i="8"/>
  <c r="M130" i="8"/>
  <c r="R129" i="8"/>
  <c r="N129" i="8" s="1"/>
  <c r="N373" i="9" l="1"/>
  <c r="O373" i="9"/>
  <c r="P373" i="9"/>
  <c r="M373" i="9"/>
  <c r="P129" i="8"/>
  <c r="Q129" i="8"/>
  <c r="O129" i="8"/>
  <c r="K327" i="12"/>
  <c r="L326" i="12"/>
  <c r="L327" i="10"/>
  <c r="K328" i="10"/>
  <c r="L375" i="9"/>
  <c r="Q374" i="9"/>
  <c r="R130" i="8"/>
  <c r="O130" i="8" s="1"/>
  <c r="M131" i="8"/>
  <c r="L132" i="8"/>
  <c r="N374" i="9" l="1"/>
  <c r="P374" i="9"/>
  <c r="O374" i="9"/>
  <c r="M374" i="9"/>
  <c r="Q130" i="8"/>
  <c r="P130" i="8"/>
  <c r="N130" i="8"/>
  <c r="L327" i="12"/>
  <c r="K328" i="12"/>
  <c r="L328" i="10"/>
  <c r="K329" i="10"/>
  <c r="L376" i="9"/>
  <c r="Q375" i="9"/>
  <c r="R131" i="8"/>
  <c r="Q131" i="8" s="1"/>
  <c r="L133" i="8"/>
  <c r="M132" i="8"/>
  <c r="N375" i="9" l="1"/>
  <c r="M375" i="9"/>
  <c r="O375" i="9"/>
  <c r="P375" i="9"/>
  <c r="N131" i="8"/>
  <c r="O131" i="8"/>
  <c r="P131" i="8"/>
  <c r="K329" i="12"/>
  <c r="L328" i="12"/>
  <c r="K330" i="10"/>
  <c r="L329" i="10"/>
  <c r="L377" i="9"/>
  <c r="Q376" i="9"/>
  <c r="R132" i="8"/>
  <c r="Q132" i="8" s="1"/>
  <c r="M133" i="8"/>
  <c r="L134" i="8"/>
  <c r="N376" i="9" l="1"/>
  <c r="M376" i="9"/>
  <c r="O376" i="9"/>
  <c r="P376" i="9"/>
  <c r="O132" i="8"/>
  <c r="N132" i="8"/>
  <c r="P132" i="8"/>
  <c r="L329" i="12"/>
  <c r="K330" i="12"/>
  <c r="L330" i="10"/>
  <c r="K331" i="10"/>
  <c r="Q377" i="9"/>
  <c r="L378" i="9"/>
  <c r="L135" i="8"/>
  <c r="M134" i="8"/>
  <c r="R133" i="8"/>
  <c r="Q133" i="8" s="1"/>
  <c r="N377" i="9" l="1"/>
  <c r="O377" i="9"/>
  <c r="P377" i="9"/>
  <c r="M377" i="9"/>
  <c r="O133" i="8"/>
  <c r="N133" i="8"/>
  <c r="P133" i="8"/>
  <c r="L330" i="12"/>
  <c r="K331" i="12"/>
  <c r="K332" i="10"/>
  <c r="L331" i="10"/>
  <c r="Q378" i="9"/>
  <c r="L379" i="9"/>
  <c r="R134" i="8"/>
  <c r="Q134" i="8" s="1"/>
  <c r="M135" i="8"/>
  <c r="L136" i="8"/>
  <c r="N378" i="9" l="1"/>
  <c r="P378" i="9"/>
  <c r="M378" i="9"/>
  <c r="O378" i="9"/>
  <c r="O134" i="8"/>
  <c r="P134" i="8"/>
  <c r="N134" i="8"/>
  <c r="K332" i="12"/>
  <c r="L331" i="12"/>
  <c r="K333" i="10"/>
  <c r="L332" i="10"/>
  <c r="Q379" i="9"/>
  <c r="L380" i="9"/>
  <c r="R135" i="8"/>
  <c r="Q135" i="8" s="1"/>
  <c r="L137" i="8"/>
  <c r="M136" i="8"/>
  <c r="N379" i="9" l="1"/>
  <c r="O379" i="9"/>
  <c r="M379" i="9"/>
  <c r="P379" i="9"/>
  <c r="N135" i="8"/>
  <c r="O135" i="8"/>
  <c r="P135" i="8"/>
  <c r="L332" i="12"/>
  <c r="K333" i="12"/>
  <c r="K334" i="10"/>
  <c r="L333" i="10"/>
  <c r="L381" i="9"/>
  <c r="Q380" i="9"/>
  <c r="R136" i="8"/>
  <c r="Q136" i="8" s="1"/>
  <c r="M137" i="8"/>
  <c r="L138" i="8"/>
  <c r="N380" i="9" l="1"/>
  <c r="M380" i="9"/>
  <c r="P380" i="9"/>
  <c r="O380" i="9"/>
  <c r="N136" i="8"/>
  <c r="O136" i="8"/>
  <c r="P136" i="8"/>
  <c r="L333" i="12"/>
  <c r="K334" i="12"/>
  <c r="K335" i="10"/>
  <c r="L334" i="10"/>
  <c r="L382" i="9"/>
  <c r="Q381" i="9"/>
  <c r="L139" i="8"/>
  <c r="M138" i="8"/>
  <c r="R137" i="8"/>
  <c r="N137" i="8" s="1"/>
  <c r="N381" i="9" l="1"/>
  <c r="O381" i="9"/>
  <c r="P381" i="9"/>
  <c r="M381" i="9"/>
  <c r="O137" i="8"/>
  <c r="P137" i="8"/>
  <c r="Q137" i="8"/>
  <c r="K335" i="12"/>
  <c r="L334" i="12"/>
  <c r="K336" i="10"/>
  <c r="L335" i="10"/>
  <c r="L383" i="9"/>
  <c r="Q382" i="9"/>
  <c r="R138" i="8"/>
  <c r="Q138" i="8" s="1"/>
  <c r="M139" i="8"/>
  <c r="L140" i="8"/>
  <c r="N382" i="9" l="1"/>
  <c r="P382" i="9"/>
  <c r="M382" i="9"/>
  <c r="O382" i="9"/>
  <c r="N138" i="8"/>
  <c r="P138" i="8"/>
  <c r="O138" i="8"/>
  <c r="K336" i="12"/>
  <c r="L335" i="12"/>
  <c r="L336" i="10"/>
  <c r="K337" i="10"/>
  <c r="L384" i="9"/>
  <c r="Q383" i="9"/>
  <c r="L141" i="8"/>
  <c r="M140" i="8"/>
  <c r="R139" i="8"/>
  <c r="Q139" i="8" s="1"/>
  <c r="N383" i="9" l="1"/>
  <c r="P383" i="9"/>
  <c r="O383" i="9"/>
  <c r="M383" i="9"/>
  <c r="N139" i="8"/>
  <c r="O139" i="8"/>
  <c r="P139" i="8"/>
  <c r="L336" i="12"/>
  <c r="K337" i="12"/>
  <c r="L337" i="10"/>
  <c r="K338" i="10"/>
  <c r="Q384" i="9"/>
  <c r="L385" i="9"/>
  <c r="R140" i="8"/>
  <c r="P140" i="8" s="1"/>
  <c r="M141" i="8"/>
  <c r="L142" i="8"/>
  <c r="N384" i="9" l="1"/>
  <c r="M384" i="9"/>
  <c r="P384" i="9"/>
  <c r="O384" i="9"/>
  <c r="O140" i="8"/>
  <c r="N140" i="8"/>
  <c r="Q140" i="8"/>
  <c r="L337" i="12"/>
  <c r="K338" i="12"/>
  <c r="K339" i="10"/>
  <c r="L338" i="10"/>
  <c r="Q385" i="9"/>
  <c r="L386" i="9"/>
  <c r="L143" i="8"/>
  <c r="M142" i="8"/>
  <c r="R141" i="8"/>
  <c r="Q141" i="8" s="1"/>
  <c r="N385" i="9" l="1"/>
  <c r="O385" i="9"/>
  <c r="M385" i="9"/>
  <c r="P385" i="9"/>
  <c r="N141" i="8"/>
  <c r="O141" i="8"/>
  <c r="P141" i="8"/>
  <c r="K339" i="12"/>
  <c r="L338" i="12"/>
  <c r="L339" i="10"/>
  <c r="K340" i="10"/>
  <c r="L387" i="9"/>
  <c r="Q386" i="9"/>
  <c r="R142" i="8"/>
  <c r="Q142" i="8" s="1"/>
  <c r="M143" i="8"/>
  <c r="L144" i="8"/>
  <c r="N386" i="9" l="1"/>
  <c r="P386" i="9"/>
  <c r="O386" i="9"/>
  <c r="M386" i="9"/>
  <c r="N142" i="8"/>
  <c r="O142" i="8"/>
  <c r="P142" i="8"/>
  <c r="L339" i="12"/>
  <c r="K340" i="12"/>
  <c r="K341" i="10"/>
  <c r="L340" i="10"/>
  <c r="Q387" i="9"/>
  <c r="L388" i="9"/>
  <c r="L145" i="8"/>
  <c r="M144" i="8"/>
  <c r="R143" i="8"/>
  <c r="Q143" i="8" s="1"/>
  <c r="N387" i="9" l="1"/>
  <c r="P387" i="9"/>
  <c r="O387" i="9"/>
  <c r="M387" i="9"/>
  <c r="N143" i="8"/>
  <c r="O143" i="8"/>
  <c r="P143" i="8"/>
  <c r="K341" i="12"/>
  <c r="L340" i="12"/>
  <c r="K342" i="10"/>
  <c r="L341" i="10"/>
  <c r="L389" i="9"/>
  <c r="Q388" i="9"/>
  <c r="R144" i="8"/>
  <c r="Q144" i="8" s="1"/>
  <c r="M145" i="8"/>
  <c r="L146" i="8"/>
  <c r="N388" i="9" l="1"/>
  <c r="M388" i="9"/>
  <c r="P388" i="9"/>
  <c r="O388" i="9"/>
  <c r="O144" i="8"/>
  <c r="N144" i="8"/>
  <c r="P144" i="8"/>
  <c r="K342" i="12"/>
  <c r="L341" i="12"/>
  <c r="L342" i="10"/>
  <c r="K343" i="10"/>
  <c r="L390" i="9"/>
  <c r="Q389" i="9"/>
  <c r="L147" i="8"/>
  <c r="M146" i="8"/>
  <c r="R145" i="8"/>
  <c r="Q145" i="8" s="1"/>
  <c r="N389" i="9" l="1"/>
  <c r="O389" i="9"/>
  <c r="M389" i="9"/>
  <c r="P389" i="9"/>
  <c r="O145" i="8"/>
  <c r="N145" i="8"/>
  <c r="P145" i="8"/>
  <c r="K343" i="12"/>
  <c r="L342" i="12"/>
  <c r="L343" i="10"/>
  <c r="K344" i="10"/>
  <c r="Q390" i="9"/>
  <c r="L391" i="9"/>
  <c r="R146" i="8"/>
  <c r="P146" i="8" s="1"/>
  <c r="M147" i="8"/>
  <c r="L148" i="8"/>
  <c r="N390" i="9" l="1"/>
  <c r="P390" i="9"/>
  <c r="O390" i="9"/>
  <c r="M390" i="9"/>
  <c r="N146" i="8"/>
  <c r="O146" i="8"/>
  <c r="Q146" i="8"/>
  <c r="L343" i="12"/>
  <c r="K344" i="12"/>
  <c r="L344" i="10"/>
  <c r="K345" i="10"/>
  <c r="L392" i="9"/>
  <c r="Q391" i="9"/>
  <c r="R147" i="8"/>
  <c r="P147" i="8" s="1"/>
  <c r="L149" i="8"/>
  <c r="M148" i="8"/>
  <c r="M391" i="9" l="1"/>
  <c r="N391" i="9"/>
  <c r="P391" i="9"/>
  <c r="O391" i="9"/>
  <c r="N147" i="8"/>
  <c r="Q147" i="8"/>
  <c r="O147" i="8"/>
  <c r="L344" i="12"/>
  <c r="K345" i="12"/>
  <c r="K346" i="10"/>
  <c r="L345" i="10"/>
  <c r="L393" i="9"/>
  <c r="Q392" i="9"/>
  <c r="R148" i="8"/>
  <c r="Q148" i="8" s="1"/>
  <c r="M149" i="8"/>
  <c r="L150" i="8"/>
  <c r="M392" i="9" l="1"/>
  <c r="N392" i="9"/>
  <c r="P392" i="9"/>
  <c r="O392" i="9"/>
  <c r="O148" i="8"/>
  <c r="N148" i="8"/>
  <c r="P148" i="8"/>
  <c r="L345" i="12"/>
  <c r="K346" i="12"/>
  <c r="L346" i="10"/>
  <c r="K347" i="10"/>
  <c r="Q393" i="9"/>
  <c r="L394" i="9"/>
  <c r="L151" i="8"/>
  <c r="M150" i="8"/>
  <c r="R149" i="8"/>
  <c r="O149" i="8" s="1"/>
  <c r="M393" i="9" l="1"/>
  <c r="N393" i="9"/>
  <c r="P393" i="9"/>
  <c r="O393" i="9"/>
  <c r="N149" i="8"/>
  <c r="P149" i="8"/>
  <c r="Q149" i="8"/>
  <c r="K347" i="12"/>
  <c r="L346" i="12"/>
  <c r="L347" i="10"/>
  <c r="K348" i="10"/>
  <c r="Q394" i="9"/>
  <c r="L395" i="9"/>
  <c r="R150" i="8"/>
  <c r="Q150" i="8" s="1"/>
  <c r="M151" i="8"/>
  <c r="L152" i="8"/>
  <c r="M394" i="9" l="1"/>
  <c r="N394" i="9"/>
  <c r="P394" i="9"/>
  <c r="O394" i="9"/>
  <c r="O150" i="8"/>
  <c r="P150" i="8"/>
  <c r="N150" i="8"/>
  <c r="L347" i="12"/>
  <c r="K348" i="12"/>
  <c r="L348" i="10"/>
  <c r="K349" i="10"/>
  <c r="Q395" i="9"/>
  <c r="L396" i="9"/>
  <c r="L153" i="8"/>
  <c r="M152" i="8"/>
  <c r="R151" i="8"/>
  <c r="N151" i="8" s="1"/>
  <c r="M395" i="9" l="1"/>
  <c r="N395" i="9"/>
  <c r="P395" i="9"/>
  <c r="O395" i="9"/>
  <c r="O151" i="8"/>
  <c r="P151" i="8"/>
  <c r="Q151" i="8"/>
  <c r="K349" i="12"/>
  <c r="L348" i="12"/>
  <c r="K350" i="10"/>
  <c r="L349" i="10"/>
  <c r="Q396" i="9"/>
  <c r="L397" i="9"/>
  <c r="R152" i="8"/>
  <c r="P152" i="8" s="1"/>
  <c r="M153" i="8"/>
  <c r="L154" i="8"/>
  <c r="M396" i="9" l="1"/>
  <c r="N396" i="9"/>
  <c r="P396" i="9"/>
  <c r="O396" i="9"/>
  <c r="N152" i="8"/>
  <c r="Q152" i="8"/>
  <c r="O152" i="8"/>
  <c r="L349" i="12"/>
  <c r="K350" i="12"/>
  <c r="K351" i="10"/>
  <c r="L350" i="10"/>
  <c r="L398" i="9"/>
  <c r="Q397" i="9"/>
  <c r="L155" i="8"/>
  <c r="M154" i="8"/>
  <c r="R153" i="8"/>
  <c r="Q153" i="8" s="1"/>
  <c r="M397" i="9" l="1"/>
  <c r="N397" i="9"/>
  <c r="P397" i="9"/>
  <c r="O397" i="9"/>
  <c r="N153" i="8"/>
  <c r="O153" i="8"/>
  <c r="P153" i="8"/>
  <c r="K351" i="12"/>
  <c r="L350" i="12"/>
  <c r="L351" i="10"/>
  <c r="K352" i="10"/>
  <c r="Q398" i="9"/>
  <c r="L399" i="9"/>
  <c r="R154" i="8"/>
  <c r="Q154" i="8" s="1"/>
  <c r="M155" i="8"/>
  <c r="L156" i="8"/>
  <c r="M398" i="9" l="1"/>
  <c r="N398" i="9"/>
  <c r="P398" i="9"/>
  <c r="O398" i="9"/>
  <c r="N154" i="8"/>
  <c r="P154" i="8"/>
  <c r="O154" i="8"/>
  <c r="L351" i="12"/>
  <c r="K352" i="12"/>
  <c r="K353" i="10"/>
  <c r="L352" i="10"/>
  <c r="L400" i="9"/>
  <c r="Q399" i="9"/>
  <c r="L157" i="8"/>
  <c r="M156" i="8"/>
  <c r="R155" i="8"/>
  <c r="O155" i="8" s="1"/>
  <c r="M399" i="9" l="1"/>
  <c r="N399" i="9"/>
  <c r="P399" i="9"/>
  <c r="O399" i="9"/>
  <c r="P155" i="8"/>
  <c r="Q155" i="8"/>
  <c r="N155" i="8"/>
  <c r="L352" i="12"/>
  <c r="K353" i="12"/>
  <c r="K354" i="10"/>
  <c r="L353" i="10"/>
  <c r="Q400" i="9"/>
  <c r="L401" i="9"/>
  <c r="R156" i="8"/>
  <c r="P156" i="8" s="1"/>
  <c r="M157" i="8"/>
  <c r="L158" i="8"/>
  <c r="M400" i="9" l="1"/>
  <c r="N400" i="9"/>
  <c r="P400" i="9"/>
  <c r="O400" i="9"/>
  <c r="O156" i="8"/>
  <c r="Q156" i="8"/>
  <c r="N156" i="8"/>
  <c r="L353" i="12"/>
  <c r="K354" i="12"/>
  <c r="K355" i="10"/>
  <c r="L354" i="10"/>
  <c r="L402" i="9"/>
  <c r="Q401" i="9"/>
  <c r="L159" i="8"/>
  <c r="M158" i="8"/>
  <c r="R157" i="8"/>
  <c r="N157" i="8" s="1"/>
  <c r="M401" i="9" l="1"/>
  <c r="N401" i="9"/>
  <c r="P401" i="9"/>
  <c r="O401" i="9"/>
  <c r="O157" i="8"/>
  <c r="P157" i="8"/>
  <c r="Q157" i="8"/>
  <c r="K355" i="12"/>
  <c r="L354" i="12"/>
  <c r="K356" i="10"/>
  <c r="L355" i="10"/>
  <c r="Q402" i="9"/>
  <c r="L403" i="9"/>
  <c r="R158" i="8"/>
  <c r="O158" i="8" s="1"/>
  <c r="M159" i="8"/>
  <c r="L160" i="8"/>
  <c r="M402" i="9" l="1"/>
  <c r="N402" i="9"/>
  <c r="P402" i="9"/>
  <c r="O402" i="9"/>
  <c r="N158" i="8"/>
  <c r="Q158" i="8"/>
  <c r="P158" i="8"/>
  <c r="K356" i="12"/>
  <c r="L355" i="12"/>
  <c r="K357" i="10"/>
  <c r="L356" i="10"/>
  <c r="Q403" i="9"/>
  <c r="L404" i="9"/>
  <c r="R159" i="8"/>
  <c r="Q159" i="8" s="1"/>
  <c r="L161" i="8"/>
  <c r="M160" i="8"/>
  <c r="M403" i="9" l="1"/>
  <c r="N403" i="9"/>
  <c r="P403" i="9"/>
  <c r="O403" i="9"/>
  <c r="N159" i="8"/>
  <c r="O159" i="8"/>
  <c r="P159" i="8"/>
  <c r="L356" i="12"/>
  <c r="K357" i="12"/>
  <c r="K358" i="10"/>
  <c r="L357" i="10"/>
  <c r="Q404" i="9"/>
  <c r="L405" i="9"/>
  <c r="R160" i="8"/>
  <c r="Q160" i="8" s="1"/>
  <c r="M161" i="8"/>
  <c r="L162" i="8"/>
  <c r="M404" i="9" l="1"/>
  <c r="N404" i="9"/>
  <c r="P404" i="9"/>
  <c r="O404" i="9"/>
  <c r="O160" i="8"/>
  <c r="N160" i="8"/>
  <c r="P160" i="8"/>
  <c r="L357" i="12"/>
  <c r="K358" i="12"/>
  <c r="L358" i="10"/>
  <c r="K359" i="10"/>
  <c r="L406" i="9"/>
  <c r="Q405" i="9"/>
  <c r="L163" i="8"/>
  <c r="M162" i="8"/>
  <c r="R161" i="8"/>
  <c r="O161" i="8" s="1"/>
  <c r="M405" i="9" l="1"/>
  <c r="N405" i="9"/>
  <c r="P405" i="9"/>
  <c r="O405" i="9"/>
  <c r="N161" i="8"/>
  <c r="P161" i="8"/>
  <c r="Q161" i="8"/>
  <c r="K359" i="12"/>
  <c r="L358" i="12"/>
  <c r="K360" i="10"/>
  <c r="L359" i="10"/>
  <c r="L407" i="9"/>
  <c r="Q406" i="9"/>
  <c r="R162" i="8"/>
  <c r="Q162" i="8" s="1"/>
  <c r="L164" i="8"/>
  <c r="M163" i="8"/>
  <c r="M406" i="9" l="1"/>
  <c r="N406" i="9"/>
  <c r="P406" i="9"/>
  <c r="O406" i="9"/>
  <c r="N162" i="8"/>
  <c r="P162" i="8"/>
  <c r="O162" i="8"/>
  <c r="L359" i="12"/>
  <c r="K360" i="12"/>
  <c r="L360" i="10"/>
  <c r="K361" i="10"/>
  <c r="Q407" i="9"/>
  <c r="L408" i="9"/>
  <c r="R163" i="8"/>
  <c r="Q163" i="8" s="1"/>
  <c r="L165" i="8"/>
  <c r="M164" i="8"/>
  <c r="M407" i="9" l="1"/>
  <c r="N407" i="9"/>
  <c r="P407" i="9"/>
  <c r="O407" i="9"/>
  <c r="N163" i="8"/>
  <c r="O163" i="8"/>
  <c r="P163" i="8"/>
  <c r="K361" i="12"/>
  <c r="L360" i="12"/>
  <c r="K362" i="10"/>
  <c r="L361" i="10"/>
  <c r="L409" i="9"/>
  <c r="Q408" i="9"/>
  <c r="R164" i="8"/>
  <c r="O164" i="8" s="1"/>
  <c r="L166" i="8"/>
  <c r="M165" i="8"/>
  <c r="M408" i="9" l="1"/>
  <c r="N408" i="9"/>
  <c r="P408" i="9"/>
  <c r="O408" i="9"/>
  <c r="N164" i="8"/>
  <c r="P164" i="8"/>
  <c r="Q164" i="8"/>
  <c r="L361" i="12"/>
  <c r="K362" i="12"/>
  <c r="L362" i="10"/>
  <c r="K363" i="10"/>
  <c r="Q409" i="9"/>
  <c r="L410" i="9"/>
  <c r="R165" i="8"/>
  <c r="Q165" i="8" s="1"/>
  <c r="M166" i="8"/>
  <c r="L167" i="8"/>
  <c r="M409" i="9" l="1"/>
  <c r="N409" i="9"/>
  <c r="P409" i="9"/>
  <c r="O409" i="9"/>
  <c r="O165" i="8"/>
  <c r="N165" i="8"/>
  <c r="P165" i="8"/>
  <c r="L362" i="12"/>
  <c r="K363" i="12"/>
  <c r="K364" i="10"/>
  <c r="L363" i="10"/>
  <c r="Q410" i="9"/>
  <c r="L411" i="9"/>
  <c r="L168" i="8"/>
  <c r="M167" i="8"/>
  <c r="R166" i="8"/>
  <c r="P166" i="8" s="1"/>
  <c r="M410" i="9" l="1"/>
  <c r="N410" i="9"/>
  <c r="P410" i="9"/>
  <c r="O410" i="9"/>
  <c r="O166" i="8"/>
  <c r="N166" i="8"/>
  <c r="Q166" i="8"/>
  <c r="K364" i="12"/>
  <c r="L363" i="12"/>
  <c r="L364" i="10"/>
  <c r="K365" i="10"/>
  <c r="Q411" i="9"/>
  <c r="L412" i="9"/>
  <c r="R167" i="8"/>
  <c r="P167" i="8" s="1"/>
  <c r="M168" i="8"/>
  <c r="L169" i="8"/>
  <c r="M411" i="9" l="1"/>
  <c r="N411" i="9"/>
  <c r="P411" i="9"/>
  <c r="O411" i="9"/>
  <c r="N167" i="8"/>
  <c r="O167" i="8"/>
  <c r="Q167" i="8"/>
  <c r="L364" i="12"/>
  <c r="K365" i="12"/>
  <c r="L365" i="10"/>
  <c r="K366" i="10"/>
  <c r="L413" i="9"/>
  <c r="Q412" i="9"/>
  <c r="R168" i="8"/>
  <c r="Q168" i="8" s="1"/>
  <c r="L170" i="8"/>
  <c r="M169" i="8"/>
  <c r="M412" i="9" l="1"/>
  <c r="N412" i="9"/>
  <c r="P412" i="9"/>
  <c r="O412" i="9"/>
  <c r="N168" i="8"/>
  <c r="O168" i="8"/>
  <c r="P168" i="8"/>
  <c r="K366" i="12"/>
  <c r="L365" i="12"/>
  <c r="K367" i="10"/>
  <c r="L366" i="10"/>
  <c r="L414" i="9"/>
  <c r="Q413" i="9"/>
  <c r="M170" i="8"/>
  <c r="L171" i="8"/>
  <c r="R169" i="8"/>
  <c r="Q169" i="8" s="1"/>
  <c r="M413" i="9" l="1"/>
  <c r="N413" i="9"/>
  <c r="P413" i="9"/>
  <c r="O413" i="9"/>
  <c r="N169" i="8"/>
  <c r="O169" i="8"/>
  <c r="P169" i="8"/>
  <c r="K367" i="12"/>
  <c r="L366" i="12"/>
  <c r="L367" i="10"/>
  <c r="K368" i="10"/>
  <c r="Q414" i="9"/>
  <c r="L415" i="9"/>
  <c r="L172" i="8"/>
  <c r="M171" i="8"/>
  <c r="R170" i="8"/>
  <c r="Q170" i="8" s="1"/>
  <c r="M414" i="9" l="1"/>
  <c r="N414" i="9"/>
  <c r="P414" i="9"/>
  <c r="O414" i="9"/>
  <c r="O170" i="8"/>
  <c r="N170" i="8"/>
  <c r="P170" i="8"/>
  <c r="K368" i="12"/>
  <c r="L367" i="12"/>
  <c r="K369" i="10"/>
  <c r="L368" i="10"/>
  <c r="Q415" i="9"/>
  <c r="L416" i="9"/>
  <c r="M172" i="8"/>
  <c r="L173" i="8"/>
  <c r="R171" i="8"/>
  <c r="Q171" i="8" s="1"/>
  <c r="M415" i="9" l="1"/>
  <c r="N415" i="9"/>
  <c r="P415" i="9"/>
  <c r="O415" i="9"/>
  <c r="N171" i="8"/>
  <c r="P171" i="8"/>
  <c r="O171" i="8"/>
  <c r="K369" i="12"/>
  <c r="L368" i="12"/>
  <c r="K370" i="10"/>
  <c r="L369" i="10"/>
  <c r="L417" i="9"/>
  <c r="Q416" i="9"/>
  <c r="L174" i="8"/>
  <c r="M173" i="8"/>
  <c r="R172" i="8"/>
  <c r="Q172" i="8" s="1"/>
  <c r="M416" i="9" l="1"/>
  <c r="N416" i="9"/>
  <c r="P416" i="9"/>
  <c r="O416" i="9"/>
  <c r="P172" i="8"/>
  <c r="O172" i="8"/>
  <c r="N172" i="8"/>
  <c r="K370" i="12"/>
  <c r="L369" i="12"/>
  <c r="L370" i="10"/>
  <c r="K371" i="10"/>
  <c r="Q417" i="9"/>
  <c r="L418" i="9"/>
  <c r="R173" i="8"/>
  <c r="Q173" i="8" s="1"/>
  <c r="M174" i="8"/>
  <c r="L175" i="8"/>
  <c r="M417" i="9" l="1"/>
  <c r="N417" i="9"/>
  <c r="O417" i="9"/>
  <c r="P417" i="9"/>
  <c r="N173" i="8"/>
  <c r="O173" i="8"/>
  <c r="P173" i="8"/>
  <c r="K371" i="12"/>
  <c r="L370" i="12"/>
  <c r="K372" i="10"/>
  <c r="L371" i="10"/>
  <c r="L419" i="9"/>
  <c r="Q418" i="9"/>
  <c r="R174" i="8"/>
  <c r="P174" i="8" s="1"/>
  <c r="L176" i="8"/>
  <c r="M175" i="8"/>
  <c r="M418" i="9" l="1"/>
  <c r="O418" i="9"/>
  <c r="P418" i="9"/>
  <c r="N418" i="9"/>
  <c r="N174" i="8"/>
  <c r="O174" i="8"/>
  <c r="Q174" i="8"/>
  <c r="K372" i="12"/>
  <c r="L371" i="12"/>
  <c r="L372" i="10"/>
  <c r="K373" i="10"/>
  <c r="Q419" i="9"/>
  <c r="L420" i="9"/>
  <c r="R175" i="8"/>
  <c r="Q175" i="8" s="1"/>
  <c r="M176" i="8"/>
  <c r="L177" i="8"/>
  <c r="M419" i="9" l="1"/>
  <c r="P419" i="9"/>
  <c r="O419" i="9"/>
  <c r="N419" i="9"/>
  <c r="N175" i="8"/>
  <c r="O175" i="8"/>
  <c r="P175" i="8"/>
  <c r="K373" i="12"/>
  <c r="L372" i="12"/>
  <c r="L373" i="10"/>
  <c r="K374" i="10"/>
  <c r="Q420" i="9"/>
  <c r="L421" i="9"/>
  <c r="M177" i="8"/>
  <c r="L178" i="8"/>
  <c r="R176" i="8"/>
  <c r="P176" i="8" s="1"/>
  <c r="M420" i="9" l="1"/>
  <c r="N420" i="9"/>
  <c r="P420" i="9"/>
  <c r="O420" i="9"/>
  <c r="O176" i="8"/>
  <c r="Q176" i="8"/>
  <c r="N176" i="8"/>
  <c r="L373" i="12"/>
  <c r="K374" i="12"/>
  <c r="L374" i="10"/>
  <c r="K375" i="10"/>
  <c r="Q421" i="9"/>
  <c r="L422" i="9"/>
  <c r="M178" i="8"/>
  <c r="L179" i="8"/>
  <c r="R177" i="8"/>
  <c r="O177" i="8" s="1"/>
  <c r="M421" i="9" l="1"/>
  <c r="N421" i="9"/>
  <c r="O421" i="9"/>
  <c r="P421" i="9"/>
  <c r="N177" i="8"/>
  <c r="P177" i="8"/>
  <c r="Q177" i="8"/>
  <c r="K375" i="12"/>
  <c r="L374" i="12"/>
  <c r="L375" i="10"/>
  <c r="K376" i="10"/>
  <c r="L423" i="9"/>
  <c r="Q422" i="9"/>
  <c r="L180" i="8"/>
  <c r="M179" i="8"/>
  <c r="R178" i="8"/>
  <c r="Q178" i="8" s="1"/>
  <c r="M422" i="9" l="1"/>
  <c r="O422" i="9"/>
  <c r="P422" i="9"/>
  <c r="N422" i="9"/>
  <c r="P178" i="8"/>
  <c r="N178" i="8"/>
  <c r="O178" i="8"/>
  <c r="L375" i="12"/>
  <c r="K376" i="12"/>
  <c r="L376" i="10"/>
  <c r="K377" i="10"/>
  <c r="L424" i="9"/>
  <c r="Q423" i="9"/>
  <c r="R179" i="8"/>
  <c r="N179" i="8" s="1"/>
  <c r="L181" i="8"/>
  <c r="M180" i="8"/>
  <c r="M423" i="9" l="1"/>
  <c r="P423" i="9"/>
  <c r="O423" i="9"/>
  <c r="N423" i="9"/>
  <c r="O179" i="8"/>
  <c r="P179" i="8"/>
  <c r="Q179" i="8"/>
  <c r="L376" i="12"/>
  <c r="K377" i="12"/>
  <c r="L377" i="10"/>
  <c r="K378" i="10"/>
  <c r="Q424" i="9"/>
  <c r="L425" i="9"/>
  <c r="M181" i="8"/>
  <c r="L182" i="8"/>
  <c r="R180" i="8"/>
  <c r="Q180" i="8" s="1"/>
  <c r="M424" i="9" l="1"/>
  <c r="N424" i="9"/>
  <c r="P424" i="9"/>
  <c r="O424" i="9"/>
  <c r="O180" i="8"/>
  <c r="N180" i="8"/>
  <c r="P180" i="8"/>
  <c r="L377" i="12"/>
  <c r="K378" i="12"/>
  <c r="L378" i="10"/>
  <c r="K379" i="10"/>
  <c r="Q425" i="9"/>
  <c r="L426" i="9"/>
  <c r="M182" i="8"/>
  <c r="L183" i="8"/>
  <c r="R181" i="8"/>
  <c r="P181" i="8" s="1"/>
  <c r="M425" i="9" l="1"/>
  <c r="N425" i="9"/>
  <c r="O425" i="9"/>
  <c r="P425" i="9"/>
  <c r="O181" i="8"/>
  <c r="Q181" i="8"/>
  <c r="N181" i="8"/>
  <c r="K379" i="12"/>
  <c r="L378" i="12"/>
  <c r="L379" i="10"/>
  <c r="K380" i="10"/>
  <c r="L427" i="9"/>
  <c r="Q426" i="9"/>
  <c r="L184" i="8"/>
  <c r="M183" i="8"/>
  <c r="R182" i="8"/>
  <c r="O182" i="8" s="1"/>
  <c r="M426" i="9" l="1"/>
  <c r="O426" i="9"/>
  <c r="P426" i="9"/>
  <c r="N426" i="9"/>
  <c r="N182" i="8"/>
  <c r="Q182" i="8"/>
  <c r="P182" i="8"/>
  <c r="K380" i="12"/>
  <c r="L379" i="12"/>
  <c r="L380" i="10"/>
  <c r="K381" i="10"/>
  <c r="Q427" i="9"/>
  <c r="L428" i="9"/>
  <c r="R183" i="8"/>
  <c r="P183" i="8" s="1"/>
  <c r="M184" i="8"/>
  <c r="L185" i="8"/>
  <c r="M427" i="9" l="1"/>
  <c r="P427" i="9"/>
  <c r="O427" i="9"/>
  <c r="N427" i="9"/>
  <c r="N183" i="8"/>
  <c r="O183" i="8"/>
  <c r="Q183" i="8"/>
  <c r="K381" i="12"/>
  <c r="L380" i="12"/>
  <c r="L381" i="10"/>
  <c r="K382" i="10"/>
  <c r="Q428" i="9"/>
  <c r="L429" i="9"/>
  <c r="L186" i="8"/>
  <c r="M185" i="8"/>
  <c r="R184" i="8"/>
  <c r="O184" i="8" s="1"/>
  <c r="M428" i="9" l="1"/>
  <c r="N428" i="9"/>
  <c r="P428" i="9"/>
  <c r="O428" i="9"/>
  <c r="N184" i="8"/>
  <c r="P184" i="8"/>
  <c r="Q184" i="8"/>
  <c r="L381" i="12"/>
  <c r="K382" i="12"/>
  <c r="K383" i="10"/>
  <c r="L382" i="10"/>
  <c r="Q429" i="9"/>
  <c r="L430" i="9"/>
  <c r="R185" i="8"/>
  <c r="N185" i="8" s="1"/>
  <c r="M186" i="8"/>
  <c r="L187" i="8"/>
  <c r="M429" i="9" l="1"/>
  <c r="N429" i="9"/>
  <c r="O429" i="9"/>
  <c r="P429" i="9"/>
  <c r="O185" i="8"/>
  <c r="P185" i="8"/>
  <c r="Q185" i="8"/>
  <c r="K383" i="12"/>
  <c r="L382" i="12"/>
  <c r="L383" i="10"/>
  <c r="K384" i="10"/>
  <c r="Q430" i="9"/>
  <c r="L431" i="9"/>
  <c r="R186" i="8"/>
  <c r="Q186" i="8" s="1"/>
  <c r="L188" i="8"/>
  <c r="M187" i="8"/>
  <c r="M430" i="9" l="1"/>
  <c r="O430" i="9"/>
  <c r="P430" i="9"/>
  <c r="N430" i="9"/>
  <c r="P186" i="8"/>
  <c r="N186" i="8"/>
  <c r="O186" i="8"/>
  <c r="L383" i="12"/>
  <c r="K384" i="12"/>
  <c r="L384" i="10"/>
  <c r="K385" i="10"/>
  <c r="L432" i="9"/>
  <c r="Q431" i="9"/>
  <c r="R187" i="8"/>
  <c r="Q187" i="8" s="1"/>
  <c r="L189" i="8"/>
  <c r="M188" i="8"/>
  <c r="M431" i="9" l="1"/>
  <c r="P431" i="9"/>
  <c r="O431" i="9"/>
  <c r="N431" i="9"/>
  <c r="N187" i="8"/>
  <c r="O187" i="8"/>
  <c r="P187" i="8"/>
  <c r="K385" i="12"/>
  <c r="L384" i="12"/>
  <c r="K386" i="10"/>
  <c r="L385" i="10"/>
  <c r="L433" i="9"/>
  <c r="Q432" i="9"/>
  <c r="M189" i="8"/>
  <c r="L190" i="8"/>
  <c r="R188" i="8"/>
  <c r="Q188" i="8" s="1"/>
  <c r="M432" i="9" l="1"/>
  <c r="N432" i="9"/>
  <c r="P432" i="9"/>
  <c r="O432" i="9"/>
  <c r="O188" i="8"/>
  <c r="N188" i="8"/>
  <c r="P188" i="8"/>
  <c r="K386" i="12"/>
  <c r="L385" i="12"/>
  <c r="L386" i="10"/>
  <c r="K387" i="10"/>
  <c r="L434" i="9"/>
  <c r="Q433" i="9"/>
  <c r="M190" i="8"/>
  <c r="L191" i="8"/>
  <c r="R189" i="8"/>
  <c r="P189" i="8" s="1"/>
  <c r="M433" i="9" l="1"/>
  <c r="N433" i="9"/>
  <c r="O433" i="9"/>
  <c r="P433" i="9"/>
  <c r="O189" i="8"/>
  <c r="N189" i="8"/>
  <c r="Q189" i="8"/>
  <c r="K387" i="12"/>
  <c r="L386" i="12"/>
  <c r="L387" i="10"/>
  <c r="K388" i="10"/>
  <c r="Q434" i="9"/>
  <c r="L435" i="9"/>
  <c r="L192" i="8"/>
  <c r="M191" i="8"/>
  <c r="R190" i="8"/>
  <c r="P190" i="8" s="1"/>
  <c r="M434" i="9" l="1"/>
  <c r="O434" i="9"/>
  <c r="P434" i="9"/>
  <c r="N434" i="9"/>
  <c r="Q190" i="8"/>
  <c r="N190" i="8"/>
  <c r="O190" i="8"/>
  <c r="L387" i="12"/>
  <c r="K388" i="12"/>
  <c r="K389" i="10"/>
  <c r="L388" i="10"/>
  <c r="Q435" i="9"/>
  <c r="L436" i="9"/>
  <c r="L193" i="8"/>
  <c r="M192" i="8"/>
  <c r="R191" i="8"/>
  <c r="Q191" i="8" s="1"/>
  <c r="M435" i="9" l="1"/>
  <c r="P435" i="9"/>
  <c r="O435" i="9"/>
  <c r="N435" i="9"/>
  <c r="P191" i="8"/>
  <c r="N191" i="8"/>
  <c r="O191" i="8"/>
  <c r="L388" i="12"/>
  <c r="K389" i="12"/>
  <c r="L389" i="10"/>
  <c r="K390" i="10"/>
  <c r="Q436" i="9"/>
  <c r="L437" i="9"/>
  <c r="R192" i="8"/>
  <c r="Q192" i="8" s="1"/>
  <c r="M193" i="8"/>
  <c r="L194" i="8"/>
  <c r="M436" i="9" l="1"/>
  <c r="N436" i="9"/>
  <c r="P436" i="9"/>
  <c r="O436" i="9"/>
  <c r="P192" i="8"/>
  <c r="O192" i="8"/>
  <c r="N192" i="8"/>
  <c r="L389" i="12"/>
  <c r="K390" i="12"/>
  <c r="L390" i="10"/>
  <c r="K391" i="10"/>
  <c r="Q437" i="9"/>
  <c r="L438" i="9"/>
  <c r="M194" i="8"/>
  <c r="L195" i="8"/>
  <c r="R193" i="8"/>
  <c r="O193" i="8" s="1"/>
  <c r="M437" i="9" l="1"/>
  <c r="N437" i="9"/>
  <c r="O437" i="9"/>
  <c r="P437" i="9"/>
  <c r="N193" i="8"/>
  <c r="P193" i="8"/>
  <c r="Q193" i="8"/>
  <c r="K391" i="12"/>
  <c r="L390" i="12"/>
  <c r="L391" i="10"/>
  <c r="K392" i="10"/>
  <c r="Q438" i="9"/>
  <c r="L439" i="9"/>
  <c r="L196" i="8"/>
  <c r="M195" i="8"/>
  <c r="R194" i="8"/>
  <c r="P194" i="8" s="1"/>
  <c r="M438" i="9" l="1"/>
  <c r="O438" i="9"/>
  <c r="P438" i="9"/>
  <c r="N438" i="9"/>
  <c r="Q194" i="8"/>
  <c r="N194" i="8"/>
  <c r="O194" i="8"/>
  <c r="L391" i="12"/>
  <c r="K392" i="12"/>
  <c r="K393" i="10"/>
  <c r="L392" i="10"/>
  <c r="L440" i="9"/>
  <c r="Q439" i="9"/>
  <c r="R195" i="8"/>
  <c r="Q195" i="8" s="1"/>
  <c r="L197" i="8"/>
  <c r="M196" i="8"/>
  <c r="M439" i="9" l="1"/>
  <c r="P439" i="9"/>
  <c r="O439" i="9"/>
  <c r="N439" i="9"/>
  <c r="N195" i="8"/>
  <c r="O195" i="8"/>
  <c r="P195" i="8"/>
  <c r="L392" i="12"/>
  <c r="K393" i="12"/>
  <c r="K394" i="10"/>
  <c r="L393" i="10"/>
  <c r="L441" i="9"/>
  <c r="Q440" i="9"/>
  <c r="R196" i="8"/>
  <c r="N196" i="8" s="1"/>
  <c r="M197" i="8"/>
  <c r="L198" i="8"/>
  <c r="M440" i="9" l="1"/>
  <c r="N440" i="9"/>
  <c r="P440" i="9"/>
  <c r="O440" i="9"/>
  <c r="P196" i="8"/>
  <c r="O196" i="8"/>
  <c r="Q196" i="8"/>
  <c r="K394" i="12"/>
  <c r="L393" i="12"/>
  <c r="K395" i="10"/>
  <c r="L394" i="10"/>
  <c r="L442" i="9"/>
  <c r="Q441" i="9"/>
  <c r="M198" i="8"/>
  <c r="L199" i="8"/>
  <c r="R197" i="8"/>
  <c r="P197" i="8" s="1"/>
  <c r="M441" i="9" l="1"/>
  <c r="N441" i="9"/>
  <c r="O441" i="9"/>
  <c r="P441" i="9"/>
  <c r="O197" i="8"/>
  <c r="Q197" i="8"/>
  <c r="N197" i="8"/>
  <c r="K395" i="12"/>
  <c r="L394" i="12"/>
  <c r="K396" i="10"/>
  <c r="L395" i="10"/>
  <c r="Q442" i="9"/>
  <c r="L443" i="9"/>
  <c r="L200" i="8"/>
  <c r="M199" i="8"/>
  <c r="R198" i="8"/>
  <c r="O198" i="8" s="1"/>
  <c r="O442" i="9" l="1"/>
  <c r="M442" i="9"/>
  <c r="P442" i="9"/>
  <c r="N442" i="9"/>
  <c r="N198" i="8"/>
  <c r="Q198" i="8"/>
  <c r="P198" i="8"/>
  <c r="K396" i="12"/>
  <c r="L395" i="12"/>
  <c r="K397" i="10"/>
  <c r="L396" i="10"/>
  <c r="Q443" i="9"/>
  <c r="L444" i="9"/>
  <c r="M200" i="8"/>
  <c r="L201" i="8"/>
  <c r="R199" i="8"/>
  <c r="P199" i="8" s="1"/>
  <c r="O443" i="9" l="1"/>
  <c r="M443" i="9"/>
  <c r="N443" i="9"/>
  <c r="P443" i="9"/>
  <c r="O199" i="8"/>
  <c r="N199" i="8"/>
  <c r="Q199" i="8"/>
  <c r="L396" i="12"/>
  <c r="K397" i="12"/>
  <c r="L397" i="10"/>
  <c r="K398" i="10"/>
  <c r="Q444" i="9"/>
  <c r="L445" i="9"/>
  <c r="L202" i="8"/>
  <c r="M201" i="8"/>
  <c r="R200" i="8"/>
  <c r="Q200" i="8" s="1"/>
  <c r="P444" i="9" l="1"/>
  <c r="O444" i="9"/>
  <c r="M444" i="9"/>
  <c r="N444" i="9"/>
  <c r="P200" i="8"/>
  <c r="N200" i="8"/>
  <c r="O200" i="8"/>
  <c r="K398" i="12"/>
  <c r="L397" i="12"/>
  <c r="K399" i="10"/>
  <c r="L398" i="10"/>
  <c r="Q445" i="9"/>
  <c r="L446" i="9"/>
  <c r="R201" i="8"/>
  <c r="Q201" i="8" s="1"/>
  <c r="L203" i="8"/>
  <c r="M202" i="8"/>
  <c r="P445" i="9" l="1"/>
  <c r="O445" i="9"/>
  <c r="M445" i="9"/>
  <c r="N445" i="9"/>
  <c r="N201" i="8"/>
  <c r="O201" i="8"/>
  <c r="P201" i="8"/>
  <c r="L398" i="12"/>
  <c r="K399" i="12"/>
  <c r="L399" i="10"/>
  <c r="K400" i="10"/>
  <c r="Q446" i="9"/>
  <c r="L447" i="9"/>
  <c r="R202" i="8"/>
  <c r="O202" i="8" s="1"/>
  <c r="L204" i="8"/>
  <c r="M203" i="8"/>
  <c r="P446" i="9" l="1"/>
  <c r="O446" i="9"/>
  <c r="M446" i="9"/>
  <c r="N446" i="9"/>
  <c r="Q202" i="8"/>
  <c r="P202" i="8"/>
  <c r="N202" i="8"/>
  <c r="K400" i="12"/>
  <c r="L399" i="12"/>
  <c r="K401" i="10"/>
  <c r="L400" i="10"/>
  <c r="L448" i="9"/>
  <c r="Q447" i="9"/>
  <c r="R203" i="8"/>
  <c r="N203" i="8" s="1"/>
  <c r="M204" i="8"/>
  <c r="L205" i="8"/>
  <c r="P447" i="9" l="1"/>
  <c r="O447" i="9"/>
  <c r="M447" i="9"/>
  <c r="N447" i="9"/>
  <c r="O203" i="8"/>
  <c r="P203" i="8"/>
  <c r="Q203" i="8"/>
  <c r="L400" i="12"/>
  <c r="K401" i="12"/>
  <c r="K402" i="10"/>
  <c r="L401" i="10"/>
  <c r="L449" i="9"/>
  <c r="Q448" i="9"/>
  <c r="M205" i="8"/>
  <c r="L206" i="8"/>
  <c r="R204" i="8"/>
  <c r="Q204" i="8" s="1"/>
  <c r="P448" i="9" l="1"/>
  <c r="O448" i="9"/>
  <c r="M448" i="9"/>
  <c r="N448" i="9"/>
  <c r="O204" i="8"/>
  <c r="N204" i="8"/>
  <c r="P204" i="8"/>
  <c r="L401" i="12"/>
  <c r="K402" i="12"/>
  <c r="L402" i="10"/>
  <c r="K403" i="10"/>
  <c r="L450" i="9"/>
  <c r="Q449" i="9"/>
  <c r="L207" i="8"/>
  <c r="M206" i="8"/>
  <c r="R205" i="8"/>
  <c r="P205" i="8" s="1"/>
  <c r="P449" i="9" l="1"/>
  <c r="O449" i="9"/>
  <c r="M449" i="9"/>
  <c r="N449" i="9"/>
  <c r="O205" i="8"/>
  <c r="N205" i="8"/>
  <c r="Q205" i="8"/>
  <c r="L402" i="12"/>
  <c r="K403" i="12"/>
  <c r="L403" i="10"/>
  <c r="K404" i="10"/>
  <c r="L451" i="9"/>
  <c r="Q450" i="9"/>
  <c r="R206" i="8"/>
  <c r="P206" i="8" s="1"/>
  <c r="M207" i="8"/>
  <c r="L208" i="8"/>
  <c r="P450" i="9" l="1"/>
  <c r="O450" i="9"/>
  <c r="M450" i="9"/>
  <c r="N450" i="9"/>
  <c r="O206" i="8"/>
  <c r="N206" i="8"/>
  <c r="Q206" i="8"/>
  <c r="K404" i="12"/>
  <c r="L403" i="12"/>
  <c r="L404" i="10"/>
  <c r="K405" i="10"/>
  <c r="Q451" i="9"/>
  <c r="L452" i="9"/>
  <c r="M208" i="8"/>
  <c r="L209" i="8"/>
  <c r="R207" i="8"/>
  <c r="P207" i="8" s="1"/>
  <c r="P451" i="9" l="1"/>
  <c r="O451" i="9"/>
  <c r="M451" i="9"/>
  <c r="N451" i="9"/>
  <c r="O207" i="8"/>
  <c r="N207" i="8"/>
  <c r="Q207" i="8"/>
  <c r="L404" i="12"/>
  <c r="K405" i="12"/>
  <c r="L405" i="10"/>
  <c r="K406" i="10"/>
  <c r="L453" i="9"/>
  <c r="L454" i="9" s="1"/>
  <c r="Q452" i="9"/>
  <c r="L210" i="8"/>
  <c r="M209" i="8"/>
  <c r="R208" i="8"/>
  <c r="Q208" i="8" s="1"/>
  <c r="P452" i="9" l="1"/>
  <c r="O452" i="9"/>
  <c r="M452" i="9"/>
  <c r="N452" i="9"/>
  <c r="P208" i="8"/>
  <c r="O208" i="8"/>
  <c r="N208" i="8"/>
  <c r="L455" i="9"/>
  <c r="Q454" i="9"/>
  <c r="K406" i="12"/>
  <c r="L405" i="12"/>
  <c r="L406" i="10"/>
  <c r="K407" i="10"/>
  <c r="Q453" i="9"/>
  <c r="R209" i="8"/>
  <c r="Q209" i="8" s="1"/>
  <c r="L211" i="8"/>
  <c r="M210" i="8"/>
  <c r="P453" i="9" l="1"/>
  <c r="O453" i="9"/>
  <c r="M453" i="9"/>
  <c r="N453" i="9"/>
  <c r="P454" i="9"/>
  <c r="O454" i="9"/>
  <c r="M454" i="9"/>
  <c r="N454" i="9"/>
  <c r="O209" i="8"/>
  <c r="N209" i="8"/>
  <c r="P209" i="8"/>
  <c r="L456" i="9"/>
  <c r="Q455" i="9"/>
  <c r="L406" i="12"/>
  <c r="K407" i="12"/>
  <c r="K408" i="10"/>
  <c r="L407" i="10"/>
  <c r="L212" i="8"/>
  <c r="M211" i="8"/>
  <c r="R210" i="8"/>
  <c r="P210" i="8" s="1"/>
  <c r="P455" i="9" l="1"/>
  <c r="O455" i="9"/>
  <c r="M455" i="9"/>
  <c r="N455" i="9"/>
  <c r="N210" i="8"/>
  <c r="O210" i="8"/>
  <c r="Q210" i="8"/>
  <c r="L457" i="9"/>
  <c r="Q456" i="9"/>
  <c r="K408" i="12"/>
  <c r="L407" i="12"/>
  <c r="K409" i="10"/>
  <c r="L408" i="10"/>
  <c r="R211" i="8"/>
  <c r="P211" i="8" s="1"/>
  <c r="L213" i="8"/>
  <c r="M212" i="8"/>
  <c r="P456" i="9" l="1"/>
  <c r="O456" i="9"/>
  <c r="M456" i="9"/>
  <c r="N456" i="9"/>
  <c r="N211" i="8"/>
  <c r="Q211" i="8"/>
  <c r="O211" i="8"/>
  <c r="L458" i="9"/>
  <c r="Q457" i="9"/>
  <c r="K409" i="12"/>
  <c r="L408" i="12"/>
  <c r="L409" i="10"/>
  <c r="K410" i="10"/>
  <c r="R212" i="8"/>
  <c r="Q212" i="8" s="1"/>
  <c r="M213" i="8"/>
  <c r="L214" i="8"/>
  <c r="P457" i="9" l="1"/>
  <c r="O457" i="9"/>
  <c r="M457" i="9"/>
  <c r="N457" i="9"/>
  <c r="O212" i="8"/>
  <c r="N212" i="8"/>
  <c r="P212" i="8"/>
  <c r="L459" i="9"/>
  <c r="Q458" i="9"/>
  <c r="L409" i="12"/>
  <c r="K410" i="12"/>
  <c r="K411" i="10"/>
  <c r="L410" i="10"/>
  <c r="R213" i="8"/>
  <c r="O213" i="8" s="1"/>
  <c r="L215" i="8"/>
  <c r="M214" i="8"/>
  <c r="P458" i="9" l="1"/>
  <c r="O458" i="9"/>
  <c r="M458" i="9"/>
  <c r="N458" i="9"/>
  <c r="N213" i="8"/>
  <c r="P213" i="8"/>
  <c r="Q213" i="8"/>
  <c r="L460" i="9"/>
  <c r="Q459" i="9"/>
  <c r="K411" i="12"/>
  <c r="L410" i="12"/>
  <c r="L411" i="10"/>
  <c r="K412" i="10"/>
  <c r="L216" i="8"/>
  <c r="M215" i="8"/>
  <c r="R214" i="8"/>
  <c r="P214" i="8" s="1"/>
  <c r="P459" i="9" l="1"/>
  <c r="O459" i="9"/>
  <c r="M459" i="9"/>
  <c r="N459" i="9"/>
  <c r="N214" i="8"/>
  <c r="O214" i="8"/>
  <c r="Q214" i="8"/>
  <c r="L461" i="9"/>
  <c r="Q460" i="9"/>
  <c r="L411" i="12"/>
  <c r="K412" i="12"/>
  <c r="L412" i="10"/>
  <c r="K413" i="10"/>
  <c r="R215" i="8"/>
  <c r="P215" i="8" s="1"/>
  <c r="L217" i="8"/>
  <c r="M216" i="8"/>
  <c r="P460" i="9" l="1"/>
  <c r="O460" i="9"/>
  <c r="M460" i="9"/>
  <c r="N460" i="9"/>
  <c r="N215" i="8"/>
  <c r="Q215" i="8"/>
  <c r="O215" i="8"/>
  <c r="L462" i="9"/>
  <c r="Q461" i="9"/>
  <c r="L412" i="12"/>
  <c r="K413" i="12"/>
  <c r="L413" i="10"/>
  <c r="K414" i="10"/>
  <c r="R216" i="8"/>
  <c r="Q216" i="8" s="1"/>
  <c r="M217" i="8"/>
  <c r="L218" i="8"/>
  <c r="P461" i="9" l="1"/>
  <c r="O461" i="9"/>
  <c r="M461" i="9"/>
  <c r="N461" i="9"/>
  <c r="N216" i="8"/>
  <c r="O216" i="8"/>
  <c r="P216" i="8"/>
  <c r="L463" i="9"/>
  <c r="Q462" i="9"/>
  <c r="K414" i="12"/>
  <c r="L413" i="12"/>
  <c r="L414" i="10"/>
  <c r="K415" i="10"/>
  <c r="R217" i="8"/>
  <c r="Q217" i="8" s="1"/>
  <c r="L219" i="8"/>
  <c r="M218" i="8"/>
  <c r="P462" i="9" l="1"/>
  <c r="O462" i="9"/>
  <c r="M462" i="9"/>
  <c r="N462" i="9"/>
  <c r="N217" i="8"/>
  <c r="O217" i="8"/>
  <c r="P217" i="8"/>
  <c r="L464" i="9"/>
  <c r="Q463" i="9"/>
  <c r="K415" i="12"/>
  <c r="L414" i="12"/>
  <c r="K416" i="10"/>
  <c r="L415" i="10"/>
  <c r="R218" i="8"/>
  <c r="P218" i="8" s="1"/>
  <c r="L220" i="8"/>
  <c r="M219" i="8"/>
  <c r="P463" i="9" l="1"/>
  <c r="O463" i="9"/>
  <c r="M463" i="9"/>
  <c r="N463" i="9"/>
  <c r="N218" i="8"/>
  <c r="O218" i="8"/>
  <c r="Q218" i="8"/>
  <c r="Q464" i="9"/>
  <c r="L465" i="9"/>
  <c r="K416" i="12"/>
  <c r="L415" i="12"/>
  <c r="L416" i="10"/>
  <c r="K417" i="10"/>
  <c r="R219" i="8"/>
  <c r="Q219" i="8" s="1"/>
  <c r="M220" i="8"/>
  <c r="L221" i="8"/>
  <c r="P464" i="9" l="1"/>
  <c r="O464" i="9"/>
  <c r="M464" i="9"/>
  <c r="N464" i="9"/>
  <c r="N219" i="8"/>
  <c r="O219" i="8"/>
  <c r="P219" i="8"/>
  <c r="L466" i="9"/>
  <c r="Q465" i="9"/>
  <c r="L416" i="12"/>
  <c r="K417" i="12"/>
  <c r="L417" i="10"/>
  <c r="K418" i="10"/>
  <c r="M221" i="8"/>
  <c r="L222" i="8"/>
  <c r="R220" i="8"/>
  <c r="Q220" i="8" s="1"/>
  <c r="P465" i="9" l="1"/>
  <c r="O465" i="9"/>
  <c r="M465" i="9"/>
  <c r="N465" i="9"/>
  <c r="O220" i="8"/>
  <c r="P220" i="8"/>
  <c r="N220" i="8"/>
  <c r="Q466" i="9"/>
  <c r="L467" i="9"/>
  <c r="K418" i="12"/>
  <c r="L417" i="12"/>
  <c r="L418" i="10"/>
  <c r="K419" i="10"/>
  <c r="R221" i="8"/>
  <c r="Q221" i="8" s="1"/>
  <c r="L223" i="8"/>
  <c r="M222" i="8"/>
  <c r="P466" i="9" l="1"/>
  <c r="O466" i="9"/>
  <c r="M466" i="9"/>
  <c r="N466" i="9"/>
  <c r="N221" i="8"/>
  <c r="O221" i="8"/>
  <c r="P221" i="8"/>
  <c r="L468" i="9"/>
  <c r="Q467" i="9"/>
  <c r="L418" i="12"/>
  <c r="K419" i="12"/>
  <c r="L419" i="10"/>
  <c r="K420" i="10"/>
  <c r="R222" i="8"/>
  <c r="Q222" i="8" s="1"/>
  <c r="L224" i="8"/>
  <c r="M223" i="8"/>
  <c r="P467" i="9" l="1"/>
  <c r="O467" i="9"/>
  <c r="M467" i="9"/>
  <c r="N467" i="9"/>
  <c r="N222" i="8"/>
  <c r="P222" i="8"/>
  <c r="O222" i="8"/>
  <c r="Q468" i="9"/>
  <c r="L469" i="9"/>
  <c r="K420" i="12"/>
  <c r="L419" i="12"/>
  <c r="L420" i="10"/>
  <c r="K421" i="10"/>
  <c r="R223" i="8"/>
  <c r="Q223" i="8" s="1"/>
  <c r="L225" i="8"/>
  <c r="M224" i="8"/>
  <c r="P468" i="9" l="1"/>
  <c r="O468" i="9"/>
  <c r="M468" i="9"/>
  <c r="N468" i="9"/>
  <c r="N223" i="8"/>
  <c r="O223" i="8"/>
  <c r="P223" i="8"/>
  <c r="L470" i="9"/>
  <c r="Q469" i="9"/>
  <c r="K421" i="12"/>
  <c r="L420" i="12"/>
  <c r="K422" i="10"/>
  <c r="L421" i="10"/>
  <c r="R224" i="8"/>
  <c r="O224" i="8" s="1"/>
  <c r="M225" i="8"/>
  <c r="L226" i="8"/>
  <c r="P469" i="9" l="1"/>
  <c r="O469" i="9"/>
  <c r="M469" i="9"/>
  <c r="N469" i="9"/>
  <c r="N224" i="8"/>
  <c r="P224" i="8"/>
  <c r="Q224" i="8"/>
  <c r="Q470" i="9"/>
  <c r="L471" i="9"/>
  <c r="L421" i="12"/>
  <c r="K422" i="12"/>
  <c r="L422" i="10"/>
  <c r="K423" i="10"/>
  <c r="L227" i="8"/>
  <c r="M226" i="8"/>
  <c r="R225" i="8"/>
  <c r="P225" i="8" s="1"/>
  <c r="P470" i="9" l="1"/>
  <c r="O470" i="9"/>
  <c r="M470" i="9"/>
  <c r="N470" i="9"/>
  <c r="N225" i="8"/>
  <c r="O225" i="8"/>
  <c r="Q225" i="8"/>
  <c r="Q471" i="9"/>
  <c r="L472" i="9"/>
  <c r="L422" i="12"/>
  <c r="K423" i="12"/>
  <c r="K424" i="10"/>
  <c r="L423" i="10"/>
  <c r="L228" i="8"/>
  <c r="M227" i="8"/>
  <c r="R226" i="8"/>
  <c r="P226" i="8" s="1"/>
  <c r="P471" i="9" l="1"/>
  <c r="O471" i="9"/>
  <c r="M471" i="9"/>
  <c r="N471" i="9"/>
  <c r="N226" i="8"/>
  <c r="O226" i="8"/>
  <c r="Q226" i="8"/>
  <c r="Q472" i="9"/>
  <c r="L473" i="9"/>
  <c r="K424" i="12"/>
  <c r="L423" i="12"/>
  <c r="L424" i="10"/>
  <c r="K425" i="10"/>
  <c r="R227" i="8"/>
  <c r="N227" i="8" s="1"/>
  <c r="L229" i="8"/>
  <c r="M228" i="8"/>
  <c r="P472" i="9" l="1"/>
  <c r="O472" i="9"/>
  <c r="M472" i="9"/>
  <c r="N472" i="9"/>
  <c r="O227" i="8"/>
  <c r="P227" i="8"/>
  <c r="Q227" i="8"/>
  <c r="Q473" i="9"/>
  <c r="L474" i="9"/>
  <c r="K425" i="12"/>
  <c r="L424" i="12"/>
  <c r="K426" i="10"/>
  <c r="L425" i="10"/>
  <c r="M229" i="8"/>
  <c r="L230" i="8"/>
  <c r="R228" i="8"/>
  <c r="N228" i="8" s="1"/>
  <c r="P473" i="9" l="1"/>
  <c r="O473" i="9"/>
  <c r="M473" i="9"/>
  <c r="N473" i="9"/>
  <c r="O228" i="8"/>
  <c r="P228" i="8"/>
  <c r="Q228" i="8"/>
  <c r="L475" i="9"/>
  <c r="Q474" i="9"/>
  <c r="L425" i="12"/>
  <c r="K426" i="12"/>
  <c r="K427" i="10"/>
  <c r="L426" i="10"/>
  <c r="M230" i="8"/>
  <c r="L231" i="8"/>
  <c r="R229" i="8"/>
  <c r="N229" i="8" s="1"/>
  <c r="P474" i="9" l="1"/>
  <c r="O474" i="9"/>
  <c r="M474" i="9"/>
  <c r="N474" i="9"/>
  <c r="P229" i="8"/>
  <c r="Q229" i="8"/>
  <c r="O229" i="8"/>
  <c r="Q475" i="9"/>
  <c r="L476" i="9"/>
  <c r="K427" i="12"/>
  <c r="L426" i="12"/>
  <c r="L427" i="10"/>
  <c r="K428" i="10"/>
  <c r="R230" i="8"/>
  <c r="P230" i="8" s="1"/>
  <c r="L232" i="8"/>
  <c r="M231" i="8"/>
  <c r="P475" i="9" l="1"/>
  <c r="O475" i="9"/>
  <c r="M475" i="9"/>
  <c r="N475" i="9"/>
  <c r="N230" i="8"/>
  <c r="O230" i="8"/>
  <c r="Q230" i="8"/>
  <c r="Q476" i="9"/>
  <c r="L477" i="9"/>
  <c r="L427" i="12"/>
  <c r="K428" i="12"/>
  <c r="L428" i="10"/>
  <c r="K429" i="10"/>
  <c r="R231" i="8"/>
  <c r="Q231" i="8" s="1"/>
  <c r="L233" i="8"/>
  <c r="M232" i="8"/>
  <c r="P476" i="9" l="1"/>
  <c r="O476" i="9"/>
  <c r="M476" i="9"/>
  <c r="N476" i="9"/>
  <c r="N231" i="8"/>
  <c r="O231" i="8"/>
  <c r="P231" i="8"/>
  <c r="L478" i="9"/>
  <c r="Q477" i="9"/>
  <c r="K429" i="12"/>
  <c r="L428" i="12"/>
  <c r="K430" i="10"/>
  <c r="L429" i="10"/>
  <c r="R232" i="8"/>
  <c r="Q232" i="8" s="1"/>
  <c r="M233" i="8"/>
  <c r="L234" i="8"/>
  <c r="P477" i="9" l="1"/>
  <c r="O477" i="9"/>
  <c r="M477" i="9"/>
  <c r="N477" i="9"/>
  <c r="N232" i="8"/>
  <c r="O232" i="8"/>
  <c r="P232" i="8"/>
  <c r="Q478" i="9"/>
  <c r="L479" i="9"/>
  <c r="L429" i="12"/>
  <c r="K430" i="12"/>
  <c r="K431" i="10"/>
  <c r="L430" i="10"/>
  <c r="R233" i="8"/>
  <c r="Q233" i="8" s="1"/>
  <c r="M234" i="8"/>
  <c r="L235" i="8"/>
  <c r="P478" i="9" l="1"/>
  <c r="O478" i="9"/>
  <c r="M478" i="9"/>
  <c r="N478" i="9"/>
  <c r="N233" i="8"/>
  <c r="O233" i="8"/>
  <c r="P233" i="8"/>
  <c r="L480" i="9"/>
  <c r="Q479" i="9"/>
  <c r="L430" i="12"/>
  <c r="K431" i="12"/>
  <c r="L431" i="10"/>
  <c r="K432" i="10"/>
  <c r="L236" i="8"/>
  <c r="M235" i="8"/>
  <c r="R234" i="8"/>
  <c r="P234" i="8" s="1"/>
  <c r="P479" i="9" l="1"/>
  <c r="O479" i="9"/>
  <c r="M479" i="9"/>
  <c r="N479" i="9"/>
  <c r="N234" i="8"/>
  <c r="O234" i="8"/>
  <c r="Q234" i="8"/>
  <c r="Q480" i="9"/>
  <c r="L481" i="9"/>
  <c r="K432" i="12"/>
  <c r="L431" i="12"/>
  <c r="L432" i="10"/>
  <c r="K433" i="10"/>
  <c r="R235" i="8"/>
  <c r="Q235" i="8" s="1"/>
  <c r="M236" i="8"/>
  <c r="L237" i="8"/>
  <c r="P480" i="9" l="1"/>
  <c r="O480" i="9"/>
  <c r="M480" i="9"/>
  <c r="N480" i="9"/>
  <c r="N235" i="8"/>
  <c r="O235" i="8"/>
  <c r="P235" i="8"/>
  <c r="Q481" i="9"/>
  <c r="L482" i="9"/>
  <c r="K433" i="12"/>
  <c r="L432" i="12"/>
  <c r="L433" i="10"/>
  <c r="K434" i="10"/>
  <c r="M237" i="8"/>
  <c r="L238" i="8"/>
  <c r="R236" i="8"/>
  <c r="Q236" i="8" s="1"/>
  <c r="P481" i="9" l="1"/>
  <c r="O481" i="9"/>
  <c r="M481" i="9"/>
  <c r="N481" i="9"/>
  <c r="O236" i="8"/>
  <c r="N236" i="8"/>
  <c r="P236" i="8"/>
  <c r="Q482" i="9"/>
  <c r="L483" i="9"/>
  <c r="L433" i="12"/>
  <c r="K434" i="12"/>
  <c r="K435" i="10"/>
  <c r="L434" i="10"/>
  <c r="M238" i="8"/>
  <c r="L239" i="8"/>
  <c r="R237" i="8"/>
  <c r="P237" i="8" s="1"/>
  <c r="P482" i="9" l="1"/>
  <c r="O482" i="9"/>
  <c r="M482" i="9"/>
  <c r="N482" i="9"/>
  <c r="O237" i="8"/>
  <c r="N237" i="8"/>
  <c r="Q237" i="8"/>
  <c r="L484" i="9"/>
  <c r="Q483" i="9"/>
  <c r="L434" i="12"/>
  <c r="K435" i="12"/>
  <c r="L435" i="10"/>
  <c r="K436" i="10"/>
  <c r="L240" i="8"/>
  <c r="M239" i="8"/>
  <c r="R238" i="8"/>
  <c r="P238" i="8" s="1"/>
  <c r="P483" i="9" l="1"/>
  <c r="O483" i="9"/>
  <c r="M483" i="9"/>
  <c r="N483" i="9"/>
  <c r="Q238" i="8"/>
  <c r="N238" i="8"/>
  <c r="O238" i="8"/>
  <c r="L485" i="9"/>
  <c r="Q484" i="9"/>
  <c r="L435" i="12"/>
  <c r="K436" i="12"/>
  <c r="L436" i="10"/>
  <c r="K437" i="10"/>
  <c r="R239" i="8"/>
  <c r="Q239" i="8" s="1"/>
  <c r="L241" i="8"/>
  <c r="M240" i="8"/>
  <c r="P484" i="9" l="1"/>
  <c r="O484" i="9"/>
  <c r="M484" i="9"/>
  <c r="N484" i="9"/>
  <c r="N239" i="8"/>
  <c r="O239" i="8"/>
  <c r="P239" i="8"/>
  <c r="L486" i="9"/>
  <c r="Q485" i="9"/>
  <c r="L436" i="12"/>
  <c r="K437" i="12"/>
  <c r="L437" i="10"/>
  <c r="K438" i="10"/>
  <c r="R240" i="8"/>
  <c r="P240" i="8" s="1"/>
  <c r="M241" i="8"/>
  <c r="L242" i="8"/>
  <c r="P485" i="9" l="1"/>
  <c r="O485" i="9"/>
  <c r="M485" i="9"/>
  <c r="N485" i="9"/>
  <c r="O240" i="8"/>
  <c r="N240" i="8"/>
  <c r="Q240" i="8"/>
  <c r="Q486" i="9"/>
  <c r="L487" i="9"/>
  <c r="K438" i="12"/>
  <c r="L437" i="12"/>
  <c r="L438" i="10"/>
  <c r="K439" i="10"/>
  <c r="L243" i="8"/>
  <c r="M242" i="8"/>
  <c r="R241" i="8"/>
  <c r="Q241" i="8" s="1"/>
  <c r="P486" i="9" l="1"/>
  <c r="O486" i="9"/>
  <c r="M486" i="9"/>
  <c r="N486" i="9"/>
  <c r="O241" i="8"/>
  <c r="N241" i="8"/>
  <c r="P241" i="8"/>
  <c r="L488" i="9"/>
  <c r="Q487" i="9"/>
  <c r="L438" i="12"/>
  <c r="K439" i="12"/>
  <c r="K440" i="10"/>
  <c r="L439" i="10"/>
  <c r="R242" i="8"/>
  <c r="P242" i="8" s="1"/>
  <c r="L244" i="8"/>
  <c r="M243" i="8"/>
  <c r="P487" i="9" l="1"/>
  <c r="O487" i="9"/>
  <c r="M487" i="9"/>
  <c r="N487" i="9"/>
  <c r="N242" i="8"/>
  <c r="O242" i="8"/>
  <c r="Q242" i="8"/>
  <c r="Q488" i="9"/>
  <c r="L489" i="9"/>
  <c r="K440" i="12"/>
  <c r="L439" i="12"/>
  <c r="L440" i="10"/>
  <c r="K441" i="10"/>
  <c r="R243" i="8"/>
  <c r="Q243" i="8" s="1"/>
  <c r="L245" i="8"/>
  <c r="M244" i="8"/>
  <c r="P488" i="9" l="1"/>
  <c r="O488" i="9"/>
  <c r="M488" i="9"/>
  <c r="N488" i="9"/>
  <c r="N243" i="8"/>
  <c r="O243" i="8"/>
  <c r="P243" i="8"/>
  <c r="L490" i="9"/>
  <c r="Q489" i="9"/>
  <c r="L440" i="12"/>
  <c r="K441" i="12"/>
  <c r="K442" i="10"/>
  <c r="L441" i="10"/>
  <c r="R244" i="8"/>
  <c r="Q244" i="8" s="1"/>
  <c r="M245" i="8"/>
  <c r="L246" i="8"/>
  <c r="P489" i="9" l="1"/>
  <c r="O489" i="9"/>
  <c r="M489" i="9"/>
  <c r="N489" i="9"/>
  <c r="O244" i="8"/>
  <c r="N244" i="8"/>
  <c r="P244" i="8"/>
  <c r="Q490" i="9"/>
  <c r="L491" i="9"/>
  <c r="L441" i="12"/>
  <c r="K442" i="12"/>
  <c r="L442" i="10"/>
  <c r="K443" i="10"/>
  <c r="R245" i="8"/>
  <c r="Q245" i="8" s="1"/>
  <c r="M246" i="8"/>
  <c r="L247" i="8"/>
  <c r="M247" i="8" s="1"/>
  <c r="P490" i="9" l="1"/>
  <c r="O490" i="9"/>
  <c r="M490" i="9"/>
  <c r="N490" i="9"/>
  <c r="O245" i="8"/>
  <c r="N245" i="8"/>
  <c r="P245" i="8"/>
  <c r="L492" i="9"/>
  <c r="Q491" i="9"/>
  <c r="K443" i="12"/>
  <c r="L442" i="12"/>
  <c r="K444" i="10"/>
  <c r="L443" i="10"/>
  <c r="R246" i="8"/>
  <c r="N246" i="8" s="1"/>
  <c r="P491" i="9" l="1"/>
  <c r="O491" i="9"/>
  <c r="M491" i="9"/>
  <c r="N491" i="9"/>
  <c r="O246" i="8"/>
  <c r="Q246" i="8"/>
  <c r="P246" i="8"/>
  <c r="Q492" i="9"/>
  <c r="L493" i="9"/>
  <c r="L443" i="12"/>
  <c r="K444" i="12"/>
  <c r="L444" i="10"/>
  <c r="K445" i="10"/>
  <c r="R247" i="8"/>
  <c r="P492" i="9" l="1"/>
  <c r="O492" i="9"/>
  <c r="M492" i="9"/>
  <c r="N492" i="9"/>
  <c r="Q247" i="8"/>
  <c r="P247" i="8"/>
  <c r="N247" i="8"/>
  <c r="O247" i="8"/>
  <c r="Q493" i="9"/>
  <c r="L494" i="9"/>
  <c r="K445" i="12"/>
  <c r="L444" i="12"/>
  <c r="K446" i="10"/>
  <c r="L445" i="10"/>
  <c r="R248" i="8"/>
  <c r="P493" i="9" l="1"/>
  <c r="O493" i="9"/>
  <c r="M493" i="9"/>
  <c r="N493" i="9"/>
  <c r="Q494" i="9"/>
  <c r="L495" i="9"/>
  <c r="K446" i="12"/>
  <c r="L445" i="12"/>
  <c r="K447" i="10"/>
  <c r="L446" i="10"/>
  <c r="R249" i="8"/>
  <c r="P494" i="9" l="1"/>
  <c r="O494" i="9"/>
  <c r="M494" i="9"/>
  <c r="N494" i="9"/>
  <c r="Q495" i="9"/>
  <c r="L496" i="9"/>
  <c r="L446" i="12"/>
  <c r="K447" i="12"/>
  <c r="L447" i="10"/>
  <c r="K448" i="10"/>
  <c r="R250" i="8"/>
  <c r="P495" i="9" l="1"/>
  <c r="O495" i="9"/>
  <c r="M495" i="9"/>
  <c r="N495" i="9"/>
  <c r="Q496" i="9"/>
  <c r="L497" i="9"/>
  <c r="L447" i="12"/>
  <c r="K448" i="12"/>
  <c r="K449" i="10"/>
  <c r="L448" i="10"/>
  <c r="R251" i="8"/>
  <c r="P496" i="9" l="1"/>
  <c r="O496" i="9"/>
  <c r="M496" i="9"/>
  <c r="N496" i="9"/>
  <c r="L498" i="9"/>
  <c r="Q497" i="9"/>
  <c r="K449" i="12"/>
  <c r="L448" i="12"/>
  <c r="L449" i="10"/>
  <c r="K450" i="10"/>
  <c r="R252" i="8"/>
  <c r="P497" i="9" l="1"/>
  <c r="O497" i="9"/>
  <c r="M497" i="9"/>
  <c r="N497" i="9"/>
  <c r="Q498" i="9"/>
  <c r="L499" i="9"/>
  <c r="K450" i="12"/>
  <c r="L449" i="12"/>
  <c r="K451" i="10"/>
  <c r="L450" i="10"/>
  <c r="R253" i="8"/>
  <c r="P498" i="9" l="1"/>
  <c r="O498" i="9"/>
  <c r="M498" i="9"/>
  <c r="N498" i="9"/>
  <c r="L500" i="9"/>
  <c r="Q499" i="9"/>
  <c r="K451" i="12"/>
  <c r="L450" i="12"/>
  <c r="L451" i="10"/>
  <c r="K452" i="10"/>
  <c r="R254" i="8"/>
  <c r="P499" i="9" l="1"/>
  <c r="O499" i="9"/>
  <c r="M499" i="9"/>
  <c r="N499" i="9"/>
  <c r="Q500" i="9"/>
  <c r="L501" i="9"/>
  <c r="Q501" i="9" s="1"/>
  <c r="L451" i="12"/>
  <c r="K452" i="12"/>
  <c r="K453" i="10"/>
  <c r="L452" i="10"/>
  <c r="R255" i="8"/>
  <c r="P501" i="9" l="1"/>
  <c r="O501" i="9"/>
  <c r="M501" i="9"/>
  <c r="N501" i="9"/>
  <c r="P500" i="9"/>
  <c r="O500" i="9"/>
  <c r="M500" i="9"/>
  <c r="N500" i="9"/>
  <c r="L453" i="10"/>
  <c r="K454" i="10"/>
  <c r="L452" i="12"/>
  <c r="K453" i="12"/>
  <c r="R256" i="8"/>
  <c r="L453" i="12" l="1"/>
  <c r="K454" i="12"/>
  <c r="K455" i="10"/>
  <c r="L454" i="10"/>
  <c r="R257" i="8"/>
  <c r="K455" i="12" l="1"/>
  <c r="L454" i="12"/>
  <c r="L455" i="10"/>
  <c r="K456" i="10"/>
  <c r="R258" i="8"/>
  <c r="R259" i="8"/>
  <c r="K456" i="12" l="1"/>
  <c r="L455" i="12"/>
  <c r="L456" i="10"/>
  <c r="K457" i="10"/>
  <c r="E15" i="13"/>
  <c r="E10" i="13"/>
  <c r="E6" i="13"/>
  <c r="E18" i="13"/>
  <c r="E14" i="13"/>
  <c r="E7" i="13"/>
  <c r="E17" i="13"/>
  <c r="E75" i="13"/>
  <c r="E73" i="13"/>
  <c r="E9" i="13"/>
  <c r="E72" i="13"/>
  <c r="E16" i="13"/>
  <c r="E13" i="13"/>
  <c r="E74" i="13"/>
  <c r="E8" i="13"/>
  <c r="E70" i="13"/>
  <c r="K457" i="12" l="1"/>
  <c r="L456" i="12"/>
  <c r="K458" i="10"/>
  <c r="L457" i="10"/>
  <c r="E71" i="13"/>
  <c r="K458" i="12" l="1"/>
  <c r="L457" i="12"/>
  <c r="L458" i="10"/>
  <c r="K459" i="10"/>
  <c r="A5" i="2"/>
  <c r="K459" i="12" l="1"/>
  <c r="L458" i="12"/>
  <c r="K460" i="10"/>
  <c r="L459" i="10"/>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K460" i="12" l="1"/>
  <c r="L459" i="12"/>
  <c r="B1" i="2"/>
  <c r="K461" i="10"/>
  <c r="L460" i="10"/>
  <c r="A139" i="2"/>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C3" i="13" l="1"/>
  <c r="D3" i="13" s="1"/>
  <c r="L460" i="12"/>
  <c r="K461" i="12"/>
  <c r="C42" i="13"/>
  <c r="C45" i="13" s="1"/>
  <c r="I5" i="13"/>
  <c r="K462" i="10"/>
  <c r="L461" i="10"/>
  <c r="D1" i="2"/>
  <c r="C1" i="2"/>
  <c r="A1" i="2"/>
  <c r="C12" i="13"/>
  <c r="C111" i="13"/>
  <c r="C82" i="13"/>
  <c r="C5" i="13"/>
  <c r="C25" i="13"/>
  <c r="C35" i="13"/>
  <c r="C47" i="13"/>
  <c r="C94" i="13"/>
  <c r="C100" i="13"/>
  <c r="C69" i="13"/>
  <c r="C122" i="13"/>
  <c r="C59" i="13"/>
  <c r="F186" i="9" l="1"/>
  <c r="F187" i="9" s="1"/>
  <c r="F6" i="9"/>
  <c r="F10" i="9"/>
  <c r="F14" i="9"/>
  <c r="F18" i="9"/>
  <c r="F22" i="9"/>
  <c r="F26" i="9"/>
  <c r="F30" i="9"/>
  <c r="F34" i="9"/>
  <c r="F42" i="9"/>
  <c r="F46" i="9"/>
  <c r="F54" i="9"/>
  <c r="F66" i="9"/>
  <c r="F78" i="9"/>
  <c r="F90" i="9"/>
  <c r="F102" i="9"/>
  <c r="F114" i="9"/>
  <c r="F126" i="9"/>
  <c r="F134" i="9"/>
  <c r="F146" i="9"/>
  <c r="F158" i="9"/>
  <c r="F166" i="9"/>
  <c r="F174" i="9"/>
  <c r="F131" i="9"/>
  <c r="F143" i="9"/>
  <c r="F155" i="9"/>
  <c r="F167" i="9"/>
  <c r="F152" i="9"/>
  <c r="F164" i="9"/>
  <c r="F7" i="9"/>
  <c r="F11" i="9"/>
  <c r="F15" i="9"/>
  <c r="F19" i="9"/>
  <c r="F23" i="9"/>
  <c r="F27" i="9"/>
  <c r="F31" i="9"/>
  <c r="F35" i="9"/>
  <c r="F39" i="9"/>
  <c r="F43" i="9"/>
  <c r="F47" i="9"/>
  <c r="F51" i="9"/>
  <c r="F55" i="9"/>
  <c r="F59" i="9"/>
  <c r="F63" i="9"/>
  <c r="F67" i="9"/>
  <c r="F71" i="9"/>
  <c r="F75" i="9"/>
  <c r="F79" i="9"/>
  <c r="F83" i="9"/>
  <c r="F87" i="9"/>
  <c r="F91" i="9"/>
  <c r="F95" i="9"/>
  <c r="H95" i="9" s="1"/>
  <c r="F99" i="9"/>
  <c r="F103" i="9"/>
  <c r="F107" i="9"/>
  <c r="F111" i="9"/>
  <c r="F115" i="9"/>
  <c r="F119" i="9"/>
  <c r="F127" i="9"/>
  <c r="F139" i="9"/>
  <c r="F151" i="9"/>
  <c r="F175" i="9"/>
  <c r="F168" i="9"/>
  <c r="F4" i="9"/>
  <c r="F8" i="9"/>
  <c r="F12" i="9"/>
  <c r="F16" i="9"/>
  <c r="F20" i="9"/>
  <c r="F24" i="9"/>
  <c r="F28" i="9"/>
  <c r="F32" i="9"/>
  <c r="F36" i="9"/>
  <c r="F40" i="9"/>
  <c r="F44" i="9"/>
  <c r="F48" i="9"/>
  <c r="F52" i="9"/>
  <c r="F56" i="9"/>
  <c r="F60" i="9"/>
  <c r="F64" i="9"/>
  <c r="F68" i="9"/>
  <c r="F72" i="9"/>
  <c r="F76" i="9"/>
  <c r="F80" i="9"/>
  <c r="F84" i="9"/>
  <c r="F88" i="9"/>
  <c r="F92" i="9"/>
  <c r="F96" i="9"/>
  <c r="F100" i="9"/>
  <c r="F104" i="9"/>
  <c r="F108" i="9"/>
  <c r="F112" i="9"/>
  <c r="F116" i="9"/>
  <c r="F120" i="9"/>
  <c r="F124" i="9"/>
  <c r="F128" i="9"/>
  <c r="F132" i="9"/>
  <c r="F136" i="9"/>
  <c r="F140" i="9"/>
  <c r="F144" i="9"/>
  <c r="F148" i="9"/>
  <c r="F160" i="9"/>
  <c r="F5" i="9"/>
  <c r="F9" i="9"/>
  <c r="F13" i="9"/>
  <c r="F17" i="9"/>
  <c r="F21" i="9"/>
  <c r="F25" i="9"/>
  <c r="F29" i="9"/>
  <c r="F33" i="9"/>
  <c r="F37" i="9"/>
  <c r="F41" i="9"/>
  <c r="F45" i="9"/>
  <c r="F49" i="9"/>
  <c r="F53" i="9"/>
  <c r="F57" i="9"/>
  <c r="F61" i="9"/>
  <c r="F65" i="9"/>
  <c r="F69" i="9"/>
  <c r="F73" i="9"/>
  <c r="F77" i="9"/>
  <c r="F81" i="9"/>
  <c r="F85" i="9"/>
  <c r="F89" i="9"/>
  <c r="F93" i="9"/>
  <c r="F97" i="9"/>
  <c r="F101" i="9"/>
  <c r="F105" i="9"/>
  <c r="F109" i="9"/>
  <c r="F113" i="9"/>
  <c r="F117" i="9"/>
  <c r="F121" i="9"/>
  <c r="F125" i="9"/>
  <c r="F129" i="9"/>
  <c r="F133" i="9"/>
  <c r="F137" i="9"/>
  <c r="F141" i="9"/>
  <c r="F145" i="9"/>
  <c r="F149" i="9"/>
  <c r="F153" i="9"/>
  <c r="F157" i="9"/>
  <c r="F161" i="9"/>
  <c r="F165" i="9"/>
  <c r="F169" i="9"/>
  <c r="F173" i="9"/>
  <c r="F38" i="9"/>
  <c r="F50" i="9"/>
  <c r="F58" i="9"/>
  <c r="F62" i="9"/>
  <c r="F70" i="9"/>
  <c r="F74" i="9"/>
  <c r="F82" i="9"/>
  <c r="F86" i="9"/>
  <c r="F94" i="9"/>
  <c r="F98" i="9"/>
  <c r="F106" i="9"/>
  <c r="F110" i="9"/>
  <c r="F118" i="9"/>
  <c r="F122" i="9"/>
  <c r="F130" i="9"/>
  <c r="F138" i="9"/>
  <c r="F142" i="9"/>
  <c r="F150" i="9"/>
  <c r="F154" i="9"/>
  <c r="F162" i="9"/>
  <c r="F170" i="9"/>
  <c r="F123" i="9"/>
  <c r="F135" i="9"/>
  <c r="F147" i="9"/>
  <c r="F159" i="9"/>
  <c r="F163" i="9"/>
  <c r="F171" i="9"/>
  <c r="F156" i="9"/>
  <c r="F172" i="9"/>
  <c r="C33" i="13"/>
  <c r="C23" i="13"/>
  <c r="D23" i="13" s="1"/>
  <c r="A132" i="1" s="1"/>
  <c r="A5" i="1"/>
  <c r="A12" i="1"/>
  <c r="L461" i="12"/>
  <c r="K462" i="12"/>
  <c r="J5" i="13"/>
  <c r="H152" i="8"/>
  <c r="C44" i="13"/>
  <c r="I9" i="13"/>
  <c r="C6" i="13"/>
  <c r="I10" i="13"/>
  <c r="I7" i="13"/>
  <c r="I11" i="13"/>
  <c r="I6" i="13"/>
  <c r="I8" i="13"/>
  <c r="I12" i="13"/>
  <c r="G177" i="8"/>
  <c r="L462" i="10"/>
  <c r="K463" i="10"/>
  <c r="C52" i="13"/>
  <c r="C49" i="13"/>
  <c r="C53" i="13"/>
  <c r="C50" i="13"/>
  <c r="C48" i="13"/>
  <c r="C51" i="13"/>
  <c r="C57" i="13"/>
  <c r="D57" i="13" s="1"/>
  <c r="A266" i="1" s="1"/>
  <c r="C40" i="13"/>
  <c r="C119" i="13"/>
  <c r="D119" i="13" s="1"/>
  <c r="C123" i="13"/>
  <c r="C120" i="13"/>
  <c r="D120" i="13" s="1"/>
  <c r="C124" i="13"/>
  <c r="G44" i="10"/>
  <c r="F43" i="10"/>
  <c r="G120" i="10"/>
  <c r="G19" i="8"/>
  <c r="H133" i="8"/>
  <c r="G51" i="9"/>
  <c r="G3" i="12"/>
  <c r="G60" i="9"/>
  <c r="H14" i="8"/>
  <c r="G131" i="10"/>
  <c r="H28" i="8"/>
  <c r="H122" i="8"/>
  <c r="G61" i="12"/>
  <c r="G146" i="12"/>
  <c r="G87" i="8"/>
  <c r="H125" i="8"/>
  <c r="G156" i="10"/>
  <c r="G24" i="10"/>
  <c r="G37" i="8"/>
  <c r="H127" i="9"/>
  <c r="H118" i="8"/>
  <c r="G69" i="8"/>
  <c r="F9" i="12"/>
  <c r="G121" i="8"/>
  <c r="G155" i="8"/>
  <c r="G11" i="12"/>
  <c r="D5" i="13"/>
  <c r="G71" i="10"/>
  <c r="G131" i="8"/>
  <c r="H15" i="8"/>
  <c r="G174" i="10"/>
  <c r="F129" i="12"/>
  <c r="F114" i="12"/>
  <c r="G133" i="12"/>
  <c r="G25" i="8"/>
  <c r="F23" i="12"/>
  <c r="G78" i="9"/>
  <c r="F58" i="12"/>
  <c r="G117" i="9"/>
  <c r="F69" i="10"/>
  <c r="G171" i="10"/>
  <c r="F150" i="12"/>
  <c r="H74" i="8"/>
  <c r="F37" i="12"/>
  <c r="H52" i="8"/>
  <c r="F104" i="12"/>
  <c r="F81" i="10"/>
  <c r="G95" i="9"/>
  <c r="G118" i="12"/>
  <c r="H19" i="8"/>
  <c r="H172" i="8"/>
  <c r="H146" i="8"/>
  <c r="G121" i="9"/>
  <c r="G143" i="8"/>
  <c r="G86" i="10"/>
  <c r="G19" i="12"/>
  <c r="F109" i="10"/>
  <c r="H106" i="8"/>
  <c r="G38" i="9"/>
  <c r="G88" i="12"/>
  <c r="F9" i="10"/>
  <c r="G7" i="9"/>
  <c r="H34" i="8"/>
  <c r="G84" i="10"/>
  <c r="G90" i="10"/>
  <c r="G110" i="10"/>
  <c r="G126" i="12"/>
  <c r="F84" i="10"/>
  <c r="G24" i="8"/>
  <c r="G117" i="12"/>
  <c r="G89" i="10"/>
  <c r="G42" i="10"/>
  <c r="G120" i="8"/>
  <c r="G130" i="8"/>
  <c r="G114" i="8"/>
  <c r="F48" i="10"/>
  <c r="F166" i="10"/>
  <c r="H55" i="8"/>
  <c r="F97" i="10"/>
  <c r="G169" i="9"/>
  <c r="F44" i="12"/>
  <c r="H16" i="8"/>
  <c r="F49" i="12"/>
  <c r="G35" i="12"/>
  <c r="F95" i="10"/>
  <c r="G91" i="9"/>
  <c r="G66" i="8"/>
  <c r="G37" i="10"/>
  <c r="H166" i="8"/>
  <c r="G85" i="10"/>
  <c r="G43" i="8"/>
  <c r="H43" i="8"/>
  <c r="G170" i="8"/>
  <c r="H164" i="8"/>
  <c r="H108" i="8"/>
  <c r="G162" i="12"/>
  <c r="F132" i="10"/>
  <c r="G141" i="8"/>
  <c r="G93" i="8"/>
  <c r="G163" i="8"/>
  <c r="G66" i="12"/>
  <c r="G125" i="12"/>
  <c r="H88" i="8"/>
  <c r="G163" i="10"/>
  <c r="H116" i="8"/>
  <c r="G128" i="9"/>
  <c r="G105" i="10"/>
  <c r="G57" i="8"/>
  <c r="H98" i="8"/>
  <c r="G70" i="9"/>
  <c r="F80" i="12"/>
  <c r="G127" i="10"/>
  <c r="F143" i="10"/>
  <c r="H154" i="8"/>
  <c r="G140" i="9"/>
  <c r="G14" i="8"/>
  <c r="G90" i="8"/>
  <c r="G67" i="10"/>
  <c r="G167" i="9"/>
  <c r="G172" i="10"/>
  <c r="F112" i="10"/>
  <c r="D82" i="13"/>
  <c r="G13" i="9"/>
  <c r="H45" i="8"/>
  <c r="G55" i="12"/>
  <c r="F3" i="10"/>
  <c r="F53" i="10"/>
  <c r="G108" i="9"/>
  <c r="G172" i="8"/>
  <c r="G22" i="9"/>
  <c r="G152" i="12"/>
  <c r="G174" i="9"/>
  <c r="G175" i="12"/>
  <c r="H6" i="8"/>
  <c r="G51" i="10"/>
  <c r="G65" i="12"/>
  <c r="H60" i="8"/>
  <c r="G110" i="9"/>
  <c r="I110" i="9" s="1"/>
  <c r="G154" i="9"/>
  <c r="G149" i="9"/>
  <c r="H141" i="8"/>
  <c r="F114" i="10"/>
  <c r="G147" i="12"/>
  <c r="F172" i="12"/>
  <c r="G148" i="12"/>
  <c r="H64" i="8"/>
  <c r="H20" i="8"/>
  <c r="F133" i="12"/>
  <c r="H21" i="9"/>
  <c r="G71" i="8"/>
  <c r="F47" i="12"/>
  <c r="G52" i="8"/>
  <c r="H134" i="8"/>
  <c r="F139" i="10"/>
  <c r="G101" i="9"/>
  <c r="F36" i="12"/>
  <c r="G18" i="8"/>
  <c r="G105" i="9"/>
  <c r="G6" i="8"/>
  <c r="F47" i="10"/>
  <c r="G18" i="12"/>
  <c r="F44" i="10"/>
  <c r="F43" i="12"/>
  <c r="G43" i="12"/>
  <c r="G159" i="9"/>
  <c r="H170" i="8"/>
  <c r="F127" i="12"/>
  <c r="G129" i="9"/>
  <c r="H41" i="8"/>
  <c r="G75" i="8"/>
  <c r="H175" i="8"/>
  <c r="H50" i="9"/>
  <c r="G58" i="9"/>
  <c r="D42" i="13"/>
  <c r="D44" i="13" s="1"/>
  <c r="G98" i="9"/>
  <c r="G47" i="9"/>
  <c r="G8" i="10"/>
  <c r="F102" i="12"/>
  <c r="F169" i="12"/>
  <c r="H91" i="8"/>
  <c r="G151" i="8"/>
  <c r="H27" i="8"/>
  <c r="F15" i="12"/>
  <c r="G144" i="8"/>
  <c r="H157" i="8"/>
  <c r="G88" i="10"/>
  <c r="H67" i="8"/>
  <c r="F29" i="12"/>
  <c r="H61" i="9"/>
  <c r="G87" i="9"/>
  <c r="H66" i="8"/>
  <c r="F50" i="12"/>
  <c r="H63" i="8"/>
  <c r="G78" i="12"/>
  <c r="G124" i="10"/>
  <c r="G41" i="9"/>
  <c r="G147" i="9"/>
  <c r="H110" i="8"/>
  <c r="H68" i="8"/>
  <c r="G93" i="9"/>
  <c r="D12" i="13"/>
  <c r="H110" i="9"/>
  <c r="H105" i="8"/>
  <c r="H169" i="8"/>
  <c r="H25" i="8"/>
  <c r="H73" i="8"/>
  <c r="F165" i="12"/>
  <c r="H153" i="8"/>
  <c r="F156" i="12"/>
  <c r="G63" i="12"/>
  <c r="H75" i="8"/>
  <c r="H167" i="8"/>
  <c r="G38" i="8"/>
  <c r="G93" i="10"/>
  <c r="G10" i="9"/>
  <c r="I10" i="9" s="1"/>
  <c r="G9" i="8"/>
  <c r="G166" i="8"/>
  <c r="G69" i="12"/>
  <c r="G92" i="9"/>
  <c r="H57" i="8"/>
  <c r="H92" i="8"/>
  <c r="H137" i="8"/>
  <c r="H12" i="8"/>
  <c r="F23" i="10"/>
  <c r="G104" i="8"/>
  <c r="G16" i="9"/>
  <c r="F69" i="12"/>
  <c r="F158" i="10"/>
  <c r="H79" i="8"/>
  <c r="F62" i="12"/>
  <c r="F67" i="12"/>
  <c r="F96" i="10"/>
  <c r="F99" i="10"/>
  <c r="G32" i="8"/>
  <c r="G76" i="9"/>
  <c r="H120" i="8"/>
  <c r="G73" i="9"/>
  <c r="H31" i="8"/>
  <c r="G72" i="9"/>
  <c r="G174" i="8"/>
  <c r="G17" i="8"/>
  <c r="G137" i="8"/>
  <c r="G57" i="10"/>
  <c r="G43" i="9"/>
  <c r="F3" i="12"/>
  <c r="G6" i="9"/>
  <c r="F45" i="12"/>
  <c r="F118" i="10"/>
  <c r="F27" i="10"/>
  <c r="F153" i="10"/>
  <c r="G86" i="8"/>
  <c r="D59" i="13"/>
  <c r="H82" i="8"/>
  <c r="H72" i="8"/>
  <c r="G161" i="12"/>
  <c r="G59" i="9"/>
  <c r="G94" i="8"/>
  <c r="G62" i="8"/>
  <c r="G74" i="9"/>
  <c r="G59" i="10"/>
  <c r="E1" i="2"/>
  <c r="G116" i="8"/>
  <c r="F137" i="10"/>
  <c r="G70" i="12"/>
  <c r="G120" i="9"/>
  <c r="G86" i="12"/>
  <c r="G107" i="12"/>
  <c r="G145" i="9"/>
  <c r="G58" i="12"/>
  <c r="H4" i="8"/>
  <c r="F129" i="10"/>
  <c r="D69" i="13"/>
  <c r="G28" i="8"/>
  <c r="G54" i="9"/>
  <c r="H40" i="8"/>
  <c r="G33" i="8"/>
  <c r="H143" i="8"/>
  <c r="G169" i="8"/>
  <c r="G132" i="12"/>
  <c r="H151" i="8"/>
  <c r="H105" i="9"/>
  <c r="G96" i="12"/>
  <c r="H149" i="8"/>
  <c r="F5" i="12"/>
  <c r="G174" i="12"/>
  <c r="G85" i="9"/>
  <c r="I85" i="9" s="1"/>
  <c r="G137" i="10"/>
  <c r="F168" i="10"/>
  <c r="G28" i="12"/>
  <c r="G135" i="8"/>
  <c r="G146" i="10"/>
  <c r="F173" i="12"/>
  <c r="H145" i="8"/>
  <c r="G42" i="8"/>
  <c r="F123" i="12"/>
  <c r="G8" i="9"/>
  <c r="G17" i="12"/>
  <c r="G45" i="12"/>
  <c r="G47" i="8"/>
  <c r="G83" i="8"/>
  <c r="G75" i="12"/>
  <c r="H38" i="8"/>
  <c r="F160" i="12"/>
  <c r="G44" i="12"/>
  <c r="F123" i="10"/>
  <c r="G14" i="9"/>
  <c r="G9" i="9"/>
  <c r="F4" i="10"/>
  <c r="G38" i="12"/>
  <c r="H128" i="8"/>
  <c r="F17" i="10"/>
  <c r="H54" i="8"/>
  <c r="G160" i="10"/>
  <c r="G39" i="8"/>
  <c r="F174" i="10"/>
  <c r="F161" i="10"/>
  <c r="G62" i="9"/>
  <c r="H171" i="8"/>
  <c r="G124" i="9"/>
  <c r="G67" i="12"/>
  <c r="D100" i="13"/>
  <c r="H150" i="8"/>
  <c r="G90" i="9"/>
  <c r="I90" i="9" s="1"/>
  <c r="H7" i="8"/>
  <c r="F4" i="12"/>
  <c r="F24" i="12"/>
  <c r="F79" i="10"/>
  <c r="G121" i="10"/>
  <c r="F64" i="10"/>
  <c r="F152" i="12"/>
  <c r="F148" i="12"/>
  <c r="G14" i="10"/>
  <c r="G119" i="12"/>
  <c r="G157" i="12"/>
  <c r="G111" i="8"/>
  <c r="G118" i="8"/>
  <c r="G3" i="8"/>
  <c r="F142" i="10"/>
  <c r="G138" i="10"/>
  <c r="G124" i="12"/>
  <c r="G77" i="9"/>
  <c r="F99" i="12"/>
  <c r="F6" i="12"/>
  <c r="G161" i="9"/>
  <c r="G66" i="10"/>
  <c r="G55" i="8"/>
  <c r="G32" i="9"/>
  <c r="G4" i="12"/>
  <c r="H148" i="8"/>
  <c r="G136" i="12"/>
  <c r="H102" i="8"/>
  <c r="G25" i="10"/>
  <c r="G99" i="8"/>
  <c r="G72" i="10"/>
  <c r="G171" i="12"/>
  <c r="F155" i="10"/>
  <c r="G84" i="9"/>
  <c r="F55" i="12"/>
  <c r="G115" i="9"/>
  <c r="F154" i="12"/>
  <c r="G70" i="8"/>
  <c r="G13" i="12"/>
  <c r="F122" i="12"/>
  <c r="F167" i="12"/>
  <c r="G166" i="12"/>
  <c r="G139" i="10"/>
  <c r="G48" i="9"/>
  <c r="G100" i="8"/>
  <c r="F111" i="10"/>
  <c r="F5" i="10"/>
  <c r="F143" i="12"/>
  <c r="G143" i="12"/>
  <c r="F31" i="12"/>
  <c r="G48" i="8"/>
  <c r="G143" i="10"/>
  <c r="F89" i="12"/>
  <c r="H158" i="8"/>
  <c r="G112" i="12"/>
  <c r="F82" i="10"/>
  <c r="G106" i="9"/>
  <c r="G78" i="10"/>
  <c r="F84" i="12"/>
  <c r="F18" i="12"/>
  <c r="G96" i="10"/>
  <c r="G36" i="12"/>
  <c r="F154" i="10"/>
  <c r="F32" i="10"/>
  <c r="G103" i="9"/>
  <c r="F110" i="12"/>
  <c r="G8" i="12"/>
  <c r="F45" i="10"/>
  <c r="G104" i="10"/>
  <c r="G71" i="12"/>
  <c r="G27" i="8"/>
  <c r="G43" i="10"/>
  <c r="H36" i="8"/>
  <c r="G106" i="12"/>
  <c r="G111" i="12"/>
  <c r="G49" i="8"/>
  <c r="G83" i="9"/>
  <c r="G152" i="9"/>
  <c r="F63" i="10"/>
  <c r="G131" i="9"/>
  <c r="G62" i="10"/>
  <c r="G21" i="8"/>
  <c r="F91" i="12"/>
  <c r="G4" i="9"/>
  <c r="D47" i="13"/>
  <c r="G40" i="9"/>
  <c r="H123" i="8"/>
  <c r="G19" i="9"/>
  <c r="G156" i="9"/>
  <c r="G18" i="9"/>
  <c r="D111" i="13"/>
  <c r="H3" i="8"/>
  <c r="G164" i="9"/>
  <c r="F14" i="10"/>
  <c r="F62" i="10"/>
  <c r="F32" i="12"/>
  <c r="F34" i="12"/>
  <c r="F161" i="12"/>
  <c r="F91" i="10"/>
  <c r="H78" i="8"/>
  <c r="G53" i="12"/>
  <c r="F104" i="10"/>
  <c r="H9" i="8"/>
  <c r="F131" i="12"/>
  <c r="G119" i="10"/>
  <c r="F145" i="10"/>
  <c r="G21" i="9"/>
  <c r="I21" i="9" s="1"/>
  <c r="G72" i="8"/>
  <c r="F94" i="10"/>
  <c r="F51" i="12"/>
  <c r="G24" i="9"/>
  <c r="G160" i="9"/>
  <c r="G114" i="10"/>
  <c r="G114" i="12"/>
  <c r="F54" i="12"/>
  <c r="G48" i="10"/>
  <c r="F113" i="10"/>
  <c r="F75" i="12"/>
  <c r="G155" i="10"/>
  <c r="H93" i="8"/>
  <c r="H58" i="8"/>
  <c r="F31" i="10"/>
  <c r="H97" i="8"/>
  <c r="F130" i="10"/>
  <c r="H113" i="8"/>
  <c r="H89" i="8"/>
  <c r="G167" i="12"/>
  <c r="F33" i="12"/>
  <c r="F146" i="10"/>
  <c r="F167" i="10"/>
  <c r="G150" i="9"/>
  <c r="G160" i="8"/>
  <c r="H5" i="8"/>
  <c r="G149" i="12"/>
  <c r="G64" i="9"/>
  <c r="G175" i="8"/>
  <c r="G119" i="8"/>
  <c r="G135" i="12"/>
  <c r="D35" i="13"/>
  <c r="G37" i="9"/>
  <c r="F53" i="12"/>
  <c r="H39" i="8"/>
  <c r="F16" i="12"/>
  <c r="G163" i="12"/>
  <c r="G63" i="9"/>
  <c r="G113" i="9"/>
  <c r="F144" i="12"/>
  <c r="G20" i="10"/>
  <c r="H50" i="8"/>
  <c r="F115" i="10"/>
  <c r="G99" i="9"/>
  <c r="G54" i="12"/>
  <c r="F63" i="12"/>
  <c r="F121" i="12"/>
  <c r="G32" i="10"/>
  <c r="G48" i="12"/>
  <c r="G162" i="9"/>
  <c r="F162" i="10"/>
  <c r="H17" i="8"/>
  <c r="F159" i="12"/>
  <c r="G98" i="8"/>
  <c r="F20" i="10"/>
  <c r="F117" i="10"/>
  <c r="F60" i="12"/>
  <c r="G152" i="8"/>
  <c r="F86" i="12"/>
  <c r="H116" i="9"/>
  <c r="F140" i="12"/>
  <c r="H23" i="8"/>
  <c r="F71" i="10"/>
  <c r="F12" i="12"/>
  <c r="G30" i="12"/>
  <c r="G52" i="12"/>
  <c r="F20" i="12"/>
  <c r="F139" i="12"/>
  <c r="G16" i="10"/>
  <c r="G15" i="12"/>
  <c r="G157" i="8"/>
  <c r="F146" i="12"/>
  <c r="H144" i="9"/>
  <c r="G7" i="12"/>
  <c r="G125" i="10"/>
  <c r="G63" i="10"/>
  <c r="G17" i="9"/>
  <c r="G132" i="9"/>
  <c r="H161" i="8"/>
  <c r="F48" i="12"/>
  <c r="G36" i="8"/>
  <c r="H94" i="8"/>
  <c r="G95" i="12"/>
  <c r="G105" i="8"/>
  <c r="G45" i="10"/>
  <c r="F71" i="12"/>
  <c r="F74" i="12"/>
  <c r="G170" i="12"/>
  <c r="G169" i="12"/>
  <c r="F163" i="12"/>
  <c r="G94" i="12"/>
  <c r="G5" i="8"/>
  <c r="F135" i="10"/>
  <c r="G27" i="9"/>
  <c r="G5" i="9"/>
  <c r="G175" i="10"/>
  <c r="G127" i="12"/>
  <c r="F174" i="12"/>
  <c r="G143" i="9"/>
  <c r="G79" i="10"/>
  <c r="G139" i="12"/>
  <c r="G166" i="10"/>
  <c r="G16" i="12"/>
  <c r="G97" i="10"/>
  <c r="H168" i="8"/>
  <c r="H173" i="8"/>
  <c r="F170" i="10"/>
  <c r="F90" i="10"/>
  <c r="H30" i="8"/>
  <c r="H59" i="8"/>
  <c r="D25" i="13"/>
  <c r="H53" i="8"/>
  <c r="H33" i="8"/>
  <c r="G145" i="8"/>
  <c r="G95" i="8"/>
  <c r="G31" i="10"/>
  <c r="H71" i="8"/>
  <c r="H24" i="8"/>
  <c r="F124" i="10"/>
  <c r="H11" i="8"/>
  <c r="G39" i="9"/>
  <c r="G81" i="10"/>
  <c r="D122" i="13"/>
  <c r="H107" i="8"/>
  <c r="G91" i="12"/>
  <c r="G44" i="8"/>
  <c r="H140" i="8"/>
  <c r="H142" i="8"/>
  <c r="G115" i="8"/>
  <c r="F77" i="10"/>
  <c r="G112" i="9"/>
  <c r="G158" i="10"/>
  <c r="G85" i="12"/>
  <c r="H95" i="8"/>
  <c r="F25" i="10"/>
  <c r="G172" i="9"/>
  <c r="F56" i="12"/>
  <c r="G105" i="12"/>
  <c r="G165" i="9"/>
  <c r="G111" i="10"/>
  <c r="G158" i="8"/>
  <c r="F22" i="10"/>
  <c r="H86" i="8"/>
  <c r="F106" i="12"/>
  <c r="G41" i="8"/>
  <c r="F35" i="10"/>
  <c r="F136" i="10"/>
  <c r="G170" i="10"/>
  <c r="G53" i="10"/>
  <c r="H42" i="8"/>
  <c r="H112" i="8"/>
  <c r="G10" i="8"/>
  <c r="H144" i="8"/>
  <c r="G151" i="9"/>
  <c r="G134" i="10"/>
  <c r="G7" i="10"/>
  <c r="G75" i="10"/>
  <c r="G26" i="10"/>
  <c r="H104" i="8"/>
  <c r="H49" i="8"/>
  <c r="F164" i="12"/>
  <c r="G71" i="9"/>
  <c r="H44" i="8"/>
  <c r="G67" i="9"/>
  <c r="F101" i="10"/>
  <c r="F125" i="12"/>
  <c r="H130" i="8"/>
  <c r="G57" i="12"/>
  <c r="F28" i="10"/>
  <c r="G140" i="8"/>
  <c r="F59" i="10"/>
  <c r="G155" i="9"/>
  <c r="H56" i="8"/>
  <c r="G168" i="8"/>
  <c r="G147" i="8"/>
  <c r="G133" i="9"/>
  <c r="G97" i="9"/>
  <c r="G33" i="9"/>
  <c r="G104" i="12"/>
  <c r="F159" i="10"/>
  <c r="G17" i="10"/>
  <c r="H115" i="8"/>
  <c r="G61" i="8"/>
  <c r="G108" i="10"/>
  <c r="G98" i="10"/>
  <c r="F90" i="12"/>
  <c r="G84" i="12"/>
  <c r="G128" i="12"/>
  <c r="G114" i="9"/>
  <c r="G134" i="8"/>
  <c r="G172" i="12"/>
  <c r="G85" i="8"/>
  <c r="F19" i="12"/>
  <c r="G153" i="12"/>
  <c r="G80" i="9"/>
  <c r="F168" i="12"/>
  <c r="G100" i="10"/>
  <c r="G55" i="10"/>
  <c r="F65" i="10"/>
  <c r="G67" i="8"/>
  <c r="H80" i="8"/>
  <c r="G126" i="8"/>
  <c r="G77" i="12"/>
  <c r="H114" i="8"/>
  <c r="G159" i="10"/>
  <c r="G103" i="12"/>
  <c r="G3" i="9"/>
  <c r="G22" i="12"/>
  <c r="F7" i="10"/>
  <c r="G110" i="8"/>
  <c r="G152" i="10"/>
  <c r="G138" i="12"/>
  <c r="F98" i="10"/>
  <c r="F76" i="12"/>
  <c r="G36" i="10"/>
  <c r="F164" i="10"/>
  <c r="F76" i="10"/>
  <c r="H126" i="8"/>
  <c r="H162" i="8"/>
  <c r="G76" i="12"/>
  <c r="G34" i="9"/>
  <c r="G165" i="12"/>
  <c r="G65" i="10"/>
  <c r="G155" i="12"/>
  <c r="G82" i="10"/>
  <c r="G128" i="10"/>
  <c r="F103" i="10"/>
  <c r="F136" i="12"/>
  <c r="G45" i="8"/>
  <c r="H155" i="8"/>
  <c r="G122" i="10"/>
  <c r="F170" i="12"/>
  <c r="G125" i="8"/>
  <c r="G14" i="12"/>
  <c r="G50" i="8"/>
  <c r="F110" i="10"/>
  <c r="H100" i="8"/>
  <c r="F142" i="12"/>
  <c r="G81" i="8"/>
  <c r="F149" i="12"/>
  <c r="H65" i="8"/>
  <c r="H81" i="8"/>
  <c r="G126" i="10"/>
  <c r="G129" i="8"/>
  <c r="F151" i="10"/>
  <c r="G30" i="9"/>
  <c r="H160" i="8"/>
  <c r="F37" i="10"/>
  <c r="F119" i="12"/>
  <c r="F57" i="10"/>
  <c r="H136" i="8"/>
  <c r="G165" i="10"/>
  <c r="H90" i="8"/>
  <c r="G123" i="10"/>
  <c r="G74" i="8"/>
  <c r="G168" i="9"/>
  <c r="G7" i="8"/>
  <c r="H101" i="8"/>
  <c r="G83" i="12"/>
  <c r="H159" i="8"/>
  <c r="G104" i="9"/>
  <c r="G164" i="12"/>
  <c r="F3" i="9"/>
  <c r="G170" i="9"/>
  <c r="I170" i="9" s="1"/>
  <c r="H47" i="8"/>
  <c r="G90" i="12"/>
  <c r="G4" i="8"/>
  <c r="F130" i="12"/>
  <c r="G21" i="12"/>
  <c r="G164" i="10"/>
  <c r="G130" i="12"/>
  <c r="G141" i="12"/>
  <c r="H124" i="8"/>
  <c r="G145" i="12"/>
  <c r="F21" i="10"/>
  <c r="H61" i="8"/>
  <c r="H156" i="8"/>
  <c r="F10" i="12"/>
  <c r="F30" i="10"/>
  <c r="F103" i="12"/>
  <c r="G167" i="8"/>
  <c r="F25" i="12"/>
  <c r="F12" i="10"/>
  <c r="G113" i="8"/>
  <c r="G22" i="10"/>
  <c r="G144" i="10"/>
  <c r="F40" i="12"/>
  <c r="G15" i="10"/>
  <c r="G128" i="8"/>
  <c r="F126" i="10"/>
  <c r="F102" i="10"/>
  <c r="G122" i="12"/>
  <c r="G163" i="9"/>
  <c r="G50" i="9"/>
  <c r="I50" i="9" s="1"/>
  <c r="G58" i="8"/>
  <c r="F111" i="12"/>
  <c r="G159" i="12"/>
  <c r="G93" i="12"/>
  <c r="G81" i="9"/>
  <c r="G94" i="9"/>
  <c r="F70" i="12"/>
  <c r="G173" i="9"/>
  <c r="H96" i="8"/>
  <c r="H139" i="8"/>
  <c r="G140" i="10"/>
  <c r="G107" i="10"/>
  <c r="H70" i="8"/>
  <c r="G73" i="10"/>
  <c r="H138" i="8"/>
  <c r="F175" i="12"/>
  <c r="H48" i="8"/>
  <c r="H37" i="8"/>
  <c r="H132" i="8"/>
  <c r="G127" i="9"/>
  <c r="I127" i="9" s="1"/>
  <c r="H147" i="8"/>
  <c r="H69" i="8"/>
  <c r="G59" i="8"/>
  <c r="G56" i="9"/>
  <c r="G160" i="12"/>
  <c r="G3" i="10"/>
  <c r="G173" i="8"/>
  <c r="G56" i="8"/>
  <c r="G159" i="8"/>
  <c r="G102" i="9"/>
  <c r="F152" i="10"/>
  <c r="G46" i="12"/>
  <c r="G141" i="10"/>
  <c r="G99" i="12"/>
  <c r="G46" i="8"/>
  <c r="F147" i="12"/>
  <c r="G52" i="9"/>
  <c r="G134" i="9"/>
  <c r="G122" i="9"/>
  <c r="G139" i="8"/>
  <c r="F80" i="10"/>
  <c r="G25" i="12"/>
  <c r="G162" i="10"/>
  <c r="G49" i="12"/>
  <c r="F35" i="12"/>
  <c r="F40" i="10"/>
  <c r="G106" i="10"/>
  <c r="F107" i="12"/>
  <c r="F73" i="10"/>
  <c r="F158" i="12"/>
  <c r="G175" i="9"/>
  <c r="G135" i="10"/>
  <c r="G148" i="8"/>
  <c r="G47" i="10"/>
  <c r="F41" i="10"/>
  <c r="G40" i="12"/>
  <c r="G28" i="10"/>
  <c r="F148" i="10"/>
  <c r="G89" i="12"/>
  <c r="G68" i="12"/>
  <c r="G53" i="8"/>
  <c r="G91" i="8"/>
  <c r="G12" i="8"/>
  <c r="G107" i="8"/>
  <c r="G52" i="10"/>
  <c r="G161" i="8"/>
  <c r="G29" i="10"/>
  <c r="F116" i="12"/>
  <c r="G138" i="8"/>
  <c r="G68" i="9"/>
  <c r="G149" i="8"/>
  <c r="G154" i="12"/>
  <c r="G13" i="8"/>
  <c r="F61" i="10"/>
  <c r="H99" i="8"/>
  <c r="G12" i="9"/>
  <c r="G50" i="10"/>
  <c r="G12" i="10"/>
  <c r="G50" i="12"/>
  <c r="G11" i="8"/>
  <c r="H76" i="8"/>
  <c r="G74" i="10"/>
  <c r="F132" i="12"/>
  <c r="G68" i="10"/>
  <c r="G165" i="8"/>
  <c r="F133" i="10"/>
  <c r="G70" i="10"/>
  <c r="F46" i="10"/>
  <c r="H109" i="9"/>
  <c r="H129" i="8"/>
  <c r="G118" i="9"/>
  <c r="F162" i="12"/>
  <c r="F124" i="12"/>
  <c r="G58" i="10"/>
  <c r="F93" i="10"/>
  <c r="G35" i="9"/>
  <c r="H85" i="8"/>
  <c r="G30" i="8"/>
  <c r="F157" i="12"/>
  <c r="G86" i="9"/>
  <c r="F11" i="10"/>
  <c r="G153" i="10"/>
  <c r="H121" i="8"/>
  <c r="F46" i="12"/>
  <c r="F109" i="12"/>
  <c r="G137" i="9"/>
  <c r="G82" i="12"/>
  <c r="F156" i="10"/>
  <c r="G101" i="8"/>
  <c r="F82" i="12"/>
  <c r="G79" i="8"/>
  <c r="F107" i="10"/>
  <c r="F120" i="12"/>
  <c r="G120" i="12"/>
  <c r="G146" i="9"/>
  <c r="H22" i="8"/>
  <c r="G47" i="12"/>
  <c r="G153" i="9"/>
  <c r="G100" i="12"/>
  <c r="G79" i="12"/>
  <c r="F141" i="10"/>
  <c r="G148" i="10"/>
  <c r="G75" i="9"/>
  <c r="G54" i="10"/>
  <c r="H119" i="8"/>
  <c r="F39" i="12"/>
  <c r="F169" i="10"/>
  <c r="F15" i="10"/>
  <c r="G11" i="10"/>
  <c r="F116" i="10"/>
  <c r="G109" i="12"/>
  <c r="F24" i="10"/>
  <c r="G54" i="8"/>
  <c r="G56" i="10"/>
  <c r="H8" i="8"/>
  <c r="F126" i="12"/>
  <c r="G78" i="8"/>
  <c r="G138" i="9"/>
  <c r="H87" i="8"/>
  <c r="F38" i="12"/>
  <c r="F94" i="12"/>
  <c r="G40" i="10"/>
  <c r="G27" i="10"/>
  <c r="G42" i="12"/>
  <c r="F118" i="12"/>
  <c r="G133" i="8"/>
  <c r="F149" i="10"/>
  <c r="G108" i="12"/>
  <c r="F134" i="12"/>
  <c r="G158" i="9"/>
  <c r="G23" i="12"/>
  <c r="F68" i="10"/>
  <c r="G27" i="12"/>
  <c r="G109" i="9"/>
  <c r="I109" i="9" s="1"/>
  <c r="G29" i="12"/>
  <c r="G136" i="10"/>
  <c r="F56" i="10"/>
  <c r="G92" i="12"/>
  <c r="G23" i="8"/>
  <c r="G20" i="12"/>
  <c r="F55" i="10"/>
  <c r="F72" i="12"/>
  <c r="G39" i="12"/>
  <c r="G15" i="9"/>
  <c r="G20" i="9"/>
  <c r="H170" i="9"/>
  <c r="G161" i="10"/>
  <c r="G169" i="10"/>
  <c r="H21" i="8"/>
  <c r="F119" i="10"/>
  <c r="G137" i="12"/>
  <c r="F175" i="10"/>
  <c r="F86" i="10"/>
  <c r="G92" i="10"/>
  <c r="F52" i="10"/>
  <c r="F150" i="10"/>
  <c r="F42" i="10"/>
  <c r="G18" i="10"/>
  <c r="F58" i="10"/>
  <c r="G153" i="8"/>
  <c r="G60" i="10"/>
  <c r="F117" i="12"/>
  <c r="G150" i="10"/>
  <c r="F30" i="12"/>
  <c r="G6" i="10"/>
  <c r="G55" i="9"/>
  <c r="F49" i="10"/>
  <c r="F98" i="12"/>
  <c r="G89" i="9"/>
  <c r="F13" i="10"/>
  <c r="G121" i="12"/>
  <c r="F29" i="10"/>
  <c r="G56" i="12"/>
  <c r="F171" i="12"/>
  <c r="F85" i="10"/>
  <c r="G116" i="12"/>
  <c r="G148" i="9"/>
  <c r="F141" i="12"/>
  <c r="F41" i="12"/>
  <c r="G116" i="10"/>
  <c r="G64" i="10"/>
  <c r="F36" i="10"/>
  <c r="H62" i="8"/>
  <c r="F61" i="12"/>
  <c r="F157" i="10"/>
  <c r="G158" i="12"/>
  <c r="G146" i="8"/>
  <c r="F26" i="10"/>
  <c r="F113" i="12"/>
  <c r="F105" i="10"/>
  <c r="G59" i="12"/>
  <c r="G26" i="9"/>
  <c r="G107" i="9"/>
  <c r="H174" i="8"/>
  <c r="F92" i="10"/>
  <c r="F95" i="12"/>
  <c r="G66" i="9"/>
  <c r="G139" i="9"/>
  <c r="G126" i="9"/>
  <c r="F92" i="12"/>
  <c r="H29" i="8"/>
  <c r="F121" i="10"/>
  <c r="F88" i="10"/>
  <c r="G115" i="12"/>
  <c r="G8" i="8"/>
  <c r="G156" i="12"/>
  <c r="G69" i="9"/>
  <c r="G123" i="9"/>
  <c r="H135" i="8"/>
  <c r="G157" i="10"/>
  <c r="H77" i="8"/>
  <c r="F89" i="10"/>
  <c r="F166" i="12"/>
  <c r="G96" i="9"/>
  <c r="G124" i="8"/>
  <c r="G119" i="9"/>
  <c r="G65" i="9"/>
  <c r="G34" i="8"/>
  <c r="G34" i="12"/>
  <c r="G31" i="9"/>
  <c r="H13" i="8"/>
  <c r="F108" i="12"/>
  <c r="F122" i="10"/>
  <c r="G61" i="9"/>
  <c r="I61" i="9" s="1"/>
  <c r="F14" i="12"/>
  <c r="G116" i="9"/>
  <c r="I116" i="9" s="1"/>
  <c r="G23" i="10"/>
  <c r="F26" i="12"/>
  <c r="G13" i="10"/>
  <c r="F77" i="12"/>
  <c r="G82" i="9"/>
  <c r="F81" i="12"/>
  <c r="G25" i="9"/>
  <c r="G154" i="10"/>
  <c r="F70" i="10"/>
  <c r="G88" i="8"/>
  <c r="H32" i="8"/>
  <c r="G106" i="8"/>
  <c r="F131" i="10"/>
  <c r="F74" i="10"/>
  <c r="F173" i="10"/>
  <c r="F151" i="12"/>
  <c r="G129" i="10"/>
  <c r="G142" i="10"/>
  <c r="G80" i="8"/>
  <c r="F17" i="12"/>
  <c r="G15" i="8"/>
  <c r="G122" i="8"/>
  <c r="G29" i="9"/>
  <c r="G144" i="12"/>
  <c r="G109" i="8"/>
  <c r="G131" i="12"/>
  <c r="G53" i="9"/>
  <c r="G57" i="9"/>
  <c r="G109" i="10"/>
  <c r="F16" i="10"/>
  <c r="G91" i="10"/>
  <c r="F10" i="10"/>
  <c r="F66" i="12"/>
  <c r="F83" i="12"/>
  <c r="F87" i="12"/>
  <c r="G164" i="8"/>
  <c r="G82" i="8"/>
  <c r="G37" i="12"/>
  <c r="F153" i="12"/>
  <c r="G6" i="12"/>
  <c r="G80" i="10"/>
  <c r="G51" i="8"/>
  <c r="G61" i="10"/>
  <c r="F128" i="10"/>
  <c r="F101" i="12"/>
  <c r="G5" i="12"/>
  <c r="G162" i="8"/>
  <c r="F120" i="10"/>
  <c r="F79" i="12"/>
  <c r="F100" i="10"/>
  <c r="F59" i="12"/>
  <c r="G151" i="12"/>
  <c r="G95" i="10"/>
  <c r="H84" i="8"/>
  <c r="F27" i="12"/>
  <c r="G113" i="12"/>
  <c r="G22" i="8"/>
  <c r="G68" i="8"/>
  <c r="G173" i="12"/>
  <c r="G60" i="8"/>
  <c r="H35" i="8"/>
  <c r="F145" i="12"/>
  <c r="G46" i="9"/>
  <c r="G49" i="10"/>
  <c r="F54" i="10"/>
  <c r="G129" i="12"/>
  <c r="F11" i="12"/>
  <c r="F67" i="10"/>
  <c r="F21" i="12"/>
  <c r="G166" i="9"/>
  <c r="G87" i="10"/>
  <c r="F73" i="12"/>
  <c r="G125" i="9"/>
  <c r="I125" i="9" s="1"/>
  <c r="H131" i="8"/>
  <c r="G9" i="10"/>
  <c r="D94" i="13"/>
  <c r="G83" i="10"/>
  <c r="F68" i="12"/>
  <c r="G64" i="12"/>
  <c r="G51" i="12"/>
  <c r="G76" i="10"/>
  <c r="G157" i="9"/>
  <c r="F72" i="10"/>
  <c r="G26" i="8"/>
  <c r="F39" i="10"/>
  <c r="F87" i="10"/>
  <c r="G88" i="9"/>
  <c r="G144" i="9"/>
  <c r="I144" i="9" s="1"/>
  <c r="G21" i="10"/>
  <c r="G136" i="9"/>
  <c r="G23" i="9"/>
  <c r="G32" i="12"/>
  <c r="F134" i="10"/>
  <c r="G30" i="10"/>
  <c r="F75" i="10"/>
  <c r="H51" i="8"/>
  <c r="G89" i="8"/>
  <c r="G147" i="10"/>
  <c r="G96" i="8"/>
  <c r="F115" i="12"/>
  <c r="F78" i="12"/>
  <c r="F51" i="10"/>
  <c r="G26" i="12"/>
  <c r="G98" i="12"/>
  <c r="G74" i="12"/>
  <c r="G41" i="12"/>
  <c r="G117" i="10"/>
  <c r="G38" i="10"/>
  <c r="G142" i="8"/>
  <c r="F60" i="10"/>
  <c r="G34" i="10"/>
  <c r="G49" i="9"/>
  <c r="F8" i="10"/>
  <c r="G150" i="12"/>
  <c r="H46" i="8"/>
  <c r="G142" i="12"/>
  <c r="G110" i="12"/>
  <c r="F7" i="12"/>
  <c r="G33" i="10"/>
  <c r="G84" i="8"/>
  <c r="G134" i="12"/>
  <c r="G173" i="10"/>
  <c r="F171" i="10"/>
  <c r="G145" i="10"/>
  <c r="G5" i="10"/>
  <c r="F128" i="12"/>
  <c r="G76" i="8"/>
  <c r="F137" i="12"/>
  <c r="F112" i="12"/>
  <c r="G94" i="10"/>
  <c r="G46" i="10"/>
  <c r="F127" i="10"/>
  <c r="G127" i="8"/>
  <c r="F160" i="10"/>
  <c r="G101" i="10"/>
  <c r="F147" i="10"/>
  <c r="G112" i="10"/>
  <c r="F108" i="10"/>
  <c r="G79" i="9"/>
  <c r="G132" i="8"/>
  <c r="G9" i="12"/>
  <c r="H130" i="9"/>
  <c r="G45" i="9"/>
  <c r="F34" i="10"/>
  <c r="G29" i="8"/>
  <c r="G168" i="12"/>
  <c r="G35" i="8"/>
  <c r="F19" i="10"/>
  <c r="G111" i="9"/>
  <c r="G81" i="12"/>
  <c r="G102" i="12"/>
  <c r="H109" i="8"/>
  <c r="G102" i="10"/>
  <c r="F57" i="12"/>
  <c r="F105" i="12"/>
  <c r="G77" i="10"/>
  <c r="F163" i="10"/>
  <c r="G69" i="10"/>
  <c r="G142" i="9"/>
  <c r="G156" i="8"/>
  <c r="F85" i="12"/>
  <c r="G10" i="12"/>
  <c r="G39" i="10"/>
  <c r="F97" i="12"/>
  <c r="F138" i="10"/>
  <c r="F106" i="10"/>
  <c r="G62" i="12"/>
  <c r="H165" i="8"/>
  <c r="F135" i="12"/>
  <c r="G44" i="9"/>
  <c r="G33" i="12"/>
  <c r="F88" i="12"/>
  <c r="H18" i="8"/>
  <c r="H26" i="8"/>
  <c r="G171" i="9"/>
  <c r="G132" i="10"/>
  <c r="G36" i="9"/>
  <c r="G151" i="10"/>
  <c r="F172" i="10"/>
  <c r="G16" i="8"/>
  <c r="G115" i="10"/>
  <c r="G31" i="8"/>
  <c r="F144" i="10"/>
  <c r="G73" i="12"/>
  <c r="G4" i="10"/>
  <c r="G40" i="8"/>
  <c r="H83" i="8"/>
  <c r="G136" i="8"/>
  <c r="G123" i="12"/>
  <c r="G141" i="9"/>
  <c r="G77" i="8"/>
  <c r="F155" i="12"/>
  <c r="G171" i="8"/>
  <c r="G65" i="8"/>
  <c r="F93" i="12"/>
  <c r="G100" i="9"/>
  <c r="G130" i="9"/>
  <c r="G150" i="8"/>
  <c r="F38" i="10"/>
  <c r="H127" i="8"/>
  <c r="G31" i="12"/>
  <c r="G10" i="10"/>
  <c r="G35" i="10"/>
  <c r="F6" i="10"/>
  <c r="G80" i="12"/>
  <c r="G103" i="10"/>
  <c r="G130" i="10"/>
  <c r="H163" i="8"/>
  <c r="G92" i="8"/>
  <c r="G101" i="12"/>
  <c r="G99" i="10"/>
  <c r="G19" i="10"/>
  <c r="H111" i="8"/>
  <c r="F22" i="12"/>
  <c r="G24" i="12"/>
  <c r="G135" i="9"/>
  <c r="F78" i="10"/>
  <c r="G87" i="12"/>
  <c r="F83" i="10"/>
  <c r="F125" i="10"/>
  <c r="F13" i="12"/>
  <c r="G97" i="12"/>
  <c r="F96" i="12"/>
  <c r="H85" i="9"/>
  <c r="F18" i="10"/>
  <c r="G64" i="8"/>
  <c r="F50" i="10"/>
  <c r="G72" i="12"/>
  <c r="G97" i="8"/>
  <c r="F33" i="10"/>
  <c r="G112" i="8"/>
  <c r="G168" i="10"/>
  <c r="F140" i="10"/>
  <c r="G123" i="8"/>
  <c r="F28" i="12"/>
  <c r="G113" i="10"/>
  <c r="F100" i="12"/>
  <c r="H10" i="8"/>
  <c r="F64" i="12"/>
  <c r="G63" i="8"/>
  <c r="G154" i="8"/>
  <c r="G108" i="8"/>
  <c r="G133" i="10"/>
  <c r="F66" i="10"/>
  <c r="F42" i="12"/>
  <c r="G60" i="12"/>
  <c r="G167" i="10"/>
  <c r="G149" i="10"/>
  <c r="F65" i="12"/>
  <c r="G42" i="9"/>
  <c r="F8" i="12"/>
  <c r="G102" i="8"/>
  <c r="G73" i="8"/>
  <c r="G41" i="10"/>
  <c r="G12" i="12"/>
  <c r="F52" i="12"/>
  <c r="F165" i="10"/>
  <c r="G118" i="10"/>
  <c r="H90" i="9"/>
  <c r="G140" i="12"/>
  <c r="G28" i="9"/>
  <c r="F138" i="12"/>
  <c r="G20" i="8"/>
  <c r="G11" i="9"/>
  <c r="C32" i="13"/>
  <c r="C27" i="13"/>
  <c r="C37" i="13"/>
  <c r="C21" i="13"/>
  <c r="D21" i="13" s="1"/>
  <c r="C22" i="13"/>
  <c r="D22" i="13" s="1"/>
  <c r="C26" i="13"/>
  <c r="C28" i="13"/>
  <c r="C36" i="13"/>
  <c r="C29" i="13"/>
  <c r="C30" i="13"/>
  <c r="C31" i="13"/>
  <c r="C90" i="13"/>
  <c r="D90" i="13" s="1"/>
  <c r="C95" i="13"/>
  <c r="C96" i="13"/>
  <c r="C91" i="13"/>
  <c r="D91" i="13" s="1"/>
  <c r="C115" i="13"/>
  <c r="C98" i="13"/>
  <c r="C114" i="13"/>
  <c r="C109" i="13"/>
  <c r="D109" i="13" s="1"/>
  <c r="A352" i="1" s="1"/>
  <c r="C113" i="13"/>
  <c r="C97" i="13"/>
  <c r="C112" i="13"/>
  <c r="C108" i="13"/>
  <c r="D108" i="13" s="1"/>
  <c r="A351" i="1" s="1"/>
  <c r="C92" i="13"/>
  <c r="C13" i="13"/>
  <c r="C9" i="13"/>
  <c r="C15" i="13"/>
  <c r="C16" i="13"/>
  <c r="C18" i="13"/>
  <c r="C14" i="13"/>
  <c r="C7" i="13"/>
  <c r="C17" i="13"/>
  <c r="C10" i="13"/>
  <c r="C8" i="13"/>
  <c r="C86" i="13"/>
  <c r="C87" i="13"/>
  <c r="C85" i="13"/>
  <c r="C79" i="13"/>
  <c r="D79" i="13" s="1"/>
  <c r="C80" i="13"/>
  <c r="D80" i="13" s="1"/>
  <c r="C84" i="13"/>
  <c r="C83" i="13"/>
  <c r="C43" i="13"/>
  <c r="C64" i="13"/>
  <c r="C72" i="13" s="1"/>
  <c r="C65" i="13"/>
  <c r="C73" i="13" s="1"/>
  <c r="C66" i="13"/>
  <c r="C74" i="13" s="1"/>
  <c r="C62" i="13"/>
  <c r="C63" i="13"/>
  <c r="C60" i="13"/>
  <c r="C70" i="13" s="1"/>
  <c r="C67" i="13"/>
  <c r="C75" i="13" s="1"/>
  <c r="C61" i="13"/>
  <c r="C103" i="13"/>
  <c r="C102" i="13"/>
  <c r="C104" i="13"/>
  <c r="C101" i="13"/>
  <c r="I154" i="8"/>
  <c r="I173" i="8"/>
  <c r="F186" i="10"/>
  <c r="J52" i="8"/>
  <c r="I30" i="9"/>
  <c r="I95" i="9"/>
  <c r="I172" i="9"/>
  <c r="H64" i="9"/>
  <c r="H126" i="9"/>
  <c r="I16" i="8"/>
  <c r="I80" i="8"/>
  <c r="I142" i="8"/>
  <c r="I174" i="8"/>
  <c r="I171" i="10"/>
  <c r="I38" i="9"/>
  <c r="I164" i="9"/>
  <c r="H88" i="9"/>
  <c r="I56" i="8"/>
  <c r="I150" i="8"/>
  <c r="J31" i="8"/>
  <c r="I58" i="9"/>
  <c r="H12" i="9"/>
  <c r="H138" i="9"/>
  <c r="I76" i="8"/>
  <c r="J73" i="8"/>
  <c r="I34" i="9"/>
  <c r="I113" i="9"/>
  <c r="H20" i="9"/>
  <c r="H84" i="9"/>
  <c r="H146" i="9"/>
  <c r="I36" i="8"/>
  <c r="I100" i="8"/>
  <c r="I160" i="8"/>
  <c r="J96" i="8"/>
  <c r="I132" i="9"/>
  <c r="H104" i="9"/>
  <c r="I40" i="8"/>
  <c r="I172" i="8"/>
  <c r="I42" i="9"/>
  <c r="I168" i="9"/>
  <c r="I162" i="8"/>
  <c r="I12" i="12"/>
  <c r="I28" i="12"/>
  <c r="I44" i="12"/>
  <c r="I60" i="12"/>
  <c r="I76" i="12"/>
  <c r="I93" i="12"/>
  <c r="I108" i="12"/>
  <c r="I138" i="12"/>
  <c r="I154" i="12"/>
  <c r="I170" i="12"/>
  <c r="H14" i="12"/>
  <c r="H30" i="12"/>
  <c r="H46" i="12"/>
  <c r="H62" i="12"/>
  <c r="H78" i="12"/>
  <c r="H95" i="12"/>
  <c r="H110" i="12"/>
  <c r="H124" i="12"/>
  <c r="H140" i="12"/>
  <c r="I138" i="8"/>
  <c r="I32" i="10"/>
  <c r="J114" i="8"/>
  <c r="I46" i="9"/>
  <c r="I124" i="9"/>
  <c r="H16" i="9"/>
  <c r="H80" i="9"/>
  <c r="H142" i="9"/>
  <c r="I32" i="8"/>
  <c r="I158" i="8"/>
  <c r="I90" i="10"/>
  <c r="J9" i="8"/>
  <c r="I70" i="9"/>
  <c r="H8" i="9"/>
  <c r="H134" i="9"/>
  <c r="I72" i="8"/>
  <c r="I166" i="8"/>
  <c r="J107" i="8"/>
  <c r="I91" i="9"/>
  <c r="H28" i="9"/>
  <c r="H154" i="9"/>
  <c r="I115" i="10"/>
  <c r="J122" i="8"/>
  <c r="I66" i="9"/>
  <c r="I128" i="9"/>
  <c r="H36" i="9"/>
  <c r="H100" i="9"/>
  <c r="H162" i="9"/>
  <c r="I52" i="8"/>
  <c r="I115" i="8"/>
  <c r="I170" i="8"/>
  <c r="J161" i="8"/>
  <c r="I148" i="9"/>
  <c r="H119" i="9"/>
  <c r="I88" i="8"/>
  <c r="F186" i="8"/>
  <c r="I74" i="9"/>
  <c r="H44" i="9"/>
  <c r="I12" i="8"/>
  <c r="I108" i="8"/>
  <c r="I16" i="12"/>
  <c r="I32" i="12"/>
  <c r="I48" i="12"/>
  <c r="I64" i="12"/>
  <c r="I80" i="12"/>
  <c r="I112" i="12"/>
  <c r="I126" i="12"/>
  <c r="I142" i="12"/>
  <c r="I158" i="12"/>
  <c r="I174" i="12"/>
  <c r="H18" i="12"/>
  <c r="H34" i="12"/>
  <c r="H50" i="12"/>
  <c r="H66" i="12"/>
  <c r="H82" i="12"/>
  <c r="H98" i="12"/>
  <c r="H113" i="12"/>
  <c r="H128" i="12"/>
  <c r="H144" i="12"/>
  <c r="I168" i="8"/>
  <c r="H57" i="10"/>
  <c r="J145" i="8"/>
  <c r="I62" i="9"/>
  <c r="I140" i="9"/>
  <c r="H32" i="9"/>
  <c r="H158" i="9"/>
  <c r="I48" i="8"/>
  <c r="I112" i="8"/>
  <c r="I164" i="8"/>
  <c r="I165" i="8"/>
  <c r="J129" i="8"/>
  <c r="I102" i="9"/>
  <c r="H40" i="9"/>
  <c r="H166" i="9"/>
  <c r="I104" i="8"/>
  <c r="I90" i="12"/>
  <c r="J137" i="8"/>
  <c r="I121" i="9"/>
  <c r="H60" i="9"/>
  <c r="I28" i="8"/>
  <c r="H79" i="10"/>
  <c r="J153" i="8"/>
  <c r="I82" i="9"/>
  <c r="I160" i="9"/>
  <c r="H52" i="9"/>
  <c r="H115" i="9"/>
  <c r="I4" i="8"/>
  <c r="I68" i="8"/>
  <c r="I130" i="8"/>
  <c r="I90" i="8"/>
  <c r="I54" i="9"/>
  <c r="H24" i="9"/>
  <c r="H150" i="9"/>
  <c r="I119" i="8"/>
  <c r="H36" i="10"/>
  <c r="I106" i="9"/>
  <c r="H76" i="9"/>
  <c r="I44" i="8"/>
  <c r="I4" i="12"/>
  <c r="I20" i="12"/>
  <c r="I36" i="12"/>
  <c r="I52" i="12"/>
  <c r="I68" i="12"/>
  <c r="I84" i="12"/>
  <c r="I100" i="12"/>
  <c r="I115" i="12"/>
  <c r="I130" i="12"/>
  <c r="I146" i="12"/>
  <c r="I162" i="12"/>
  <c r="H6" i="12"/>
  <c r="H22" i="12"/>
  <c r="H38" i="12"/>
  <c r="H54" i="12"/>
  <c r="H70" i="12"/>
  <c r="H86" i="12"/>
  <c r="H102" i="12"/>
  <c r="H117" i="12"/>
  <c r="H132" i="12"/>
  <c r="H148" i="12"/>
  <c r="H141" i="10"/>
  <c r="I4" i="9"/>
  <c r="I78" i="9"/>
  <c r="I156" i="9"/>
  <c r="H48" i="9"/>
  <c r="H112" i="9"/>
  <c r="H174" i="9"/>
  <c r="I64" i="8"/>
  <c r="I126" i="8"/>
  <c r="I169" i="8"/>
  <c r="I3" i="8"/>
  <c r="I20" i="9"/>
  <c r="I117" i="9"/>
  <c r="H72" i="9"/>
  <c r="I24" i="8"/>
  <c r="I134" i="8"/>
  <c r="H120" i="10"/>
  <c r="I26" i="9"/>
  <c r="I152" i="9"/>
  <c r="H93" i="9"/>
  <c r="I60" i="8"/>
  <c r="H162" i="10"/>
  <c r="I12" i="9"/>
  <c r="I98" i="9"/>
  <c r="H4" i="9"/>
  <c r="H68" i="9"/>
  <c r="I20" i="8"/>
  <c r="I84" i="8"/>
  <c r="I146" i="8"/>
  <c r="H100" i="10"/>
  <c r="I86" i="9"/>
  <c r="H56" i="9"/>
  <c r="I8" i="8"/>
  <c r="I161" i="8"/>
  <c r="J169" i="8"/>
  <c r="I136" i="9"/>
  <c r="H108" i="9"/>
  <c r="I93" i="8"/>
  <c r="I8" i="12"/>
  <c r="I24" i="12"/>
  <c r="I40" i="12"/>
  <c r="I56" i="12"/>
  <c r="I72" i="12"/>
  <c r="I88" i="12"/>
  <c r="I104" i="12"/>
  <c r="I119" i="12"/>
  <c r="I134" i="12"/>
  <c r="I150" i="12"/>
  <c r="I166" i="12"/>
  <c r="H10" i="12"/>
  <c r="H26" i="12"/>
  <c r="H42" i="12"/>
  <c r="H58" i="12"/>
  <c r="H74" i="12"/>
  <c r="H91" i="12"/>
  <c r="H106" i="12"/>
  <c r="H121" i="12"/>
  <c r="H136" i="12"/>
  <c r="H152" i="12"/>
  <c r="I5" i="12"/>
  <c r="I21" i="12"/>
  <c r="I37" i="12"/>
  <c r="I53" i="12"/>
  <c r="I69" i="12"/>
  <c r="I85" i="12"/>
  <c r="I101" i="12"/>
  <c r="I116" i="12"/>
  <c r="I131" i="12"/>
  <c r="I147" i="12"/>
  <c r="I163" i="12"/>
  <c r="H7" i="12"/>
  <c r="H23" i="12"/>
  <c r="H39" i="12"/>
  <c r="H55" i="12"/>
  <c r="H71" i="12"/>
  <c r="I10" i="12"/>
  <c r="I26" i="12"/>
  <c r="I42" i="12"/>
  <c r="I58" i="12"/>
  <c r="I74" i="12"/>
  <c r="I91" i="12"/>
  <c r="I106" i="12"/>
  <c r="I121" i="12"/>
  <c r="H156" i="12"/>
  <c r="I13" i="12"/>
  <c r="I33" i="12"/>
  <c r="I57" i="12"/>
  <c r="I77" i="12"/>
  <c r="I97" i="12"/>
  <c r="I120" i="12"/>
  <c r="I139" i="12"/>
  <c r="I159" i="12"/>
  <c r="H11" i="12"/>
  <c r="H31" i="12"/>
  <c r="H51" i="12"/>
  <c r="H75" i="12"/>
  <c r="I18" i="12"/>
  <c r="I38" i="12"/>
  <c r="I62" i="12"/>
  <c r="I82" i="12"/>
  <c r="I102" i="12"/>
  <c r="I124" i="12"/>
  <c r="I140" i="12"/>
  <c r="I156" i="12"/>
  <c r="I172" i="12"/>
  <c r="H16" i="12"/>
  <c r="H32" i="12"/>
  <c r="H48" i="12"/>
  <c r="H64" i="12"/>
  <c r="H80" i="12"/>
  <c r="I55" i="12"/>
  <c r="I118" i="12"/>
  <c r="H9" i="12"/>
  <c r="H73" i="12"/>
  <c r="H100" i="12"/>
  <c r="H120" i="12"/>
  <c r="H141" i="12"/>
  <c r="H162" i="12"/>
  <c r="I5" i="10"/>
  <c r="I21" i="10"/>
  <c r="I37" i="10"/>
  <c r="I53" i="10"/>
  <c r="I69" i="10"/>
  <c r="I85" i="10"/>
  <c r="I101" i="10"/>
  <c r="I116" i="10"/>
  <c r="I131" i="10"/>
  <c r="I27" i="12"/>
  <c r="I92" i="12"/>
  <c r="I153" i="12"/>
  <c r="H45" i="12"/>
  <c r="H92" i="12"/>
  <c r="H112" i="12"/>
  <c r="H131" i="12"/>
  <c r="H153" i="12"/>
  <c r="H172" i="12"/>
  <c r="I14" i="10"/>
  <c r="I30" i="10"/>
  <c r="I46" i="10"/>
  <c r="I62" i="10"/>
  <c r="I78" i="10"/>
  <c r="I95" i="10"/>
  <c r="I110" i="10"/>
  <c r="I124" i="10"/>
  <c r="I140" i="10"/>
  <c r="I156" i="10"/>
  <c r="I172" i="10"/>
  <c r="H16" i="10"/>
  <c r="I15" i="12"/>
  <c r="I79" i="12"/>
  <c r="I141" i="12"/>
  <c r="H33" i="12"/>
  <c r="H87" i="12"/>
  <c r="H108" i="12"/>
  <c r="H127" i="12"/>
  <c r="H149" i="12"/>
  <c r="H169" i="12"/>
  <c r="I11" i="10"/>
  <c r="I27" i="10"/>
  <c r="I43" i="10"/>
  <c r="I59" i="10"/>
  <c r="I75" i="10"/>
  <c r="I92" i="10"/>
  <c r="I107" i="10"/>
  <c r="I122" i="10"/>
  <c r="I137" i="10"/>
  <c r="I153" i="10"/>
  <c r="I169" i="10"/>
  <c r="H160" i="12"/>
  <c r="I17" i="12"/>
  <c r="I41" i="12"/>
  <c r="I61" i="12"/>
  <c r="I81" i="12"/>
  <c r="I105" i="12"/>
  <c r="I123" i="12"/>
  <c r="I143" i="12"/>
  <c r="I167" i="12"/>
  <c r="H15" i="12"/>
  <c r="H35" i="12"/>
  <c r="H59" i="12"/>
  <c r="H79" i="12"/>
  <c r="I22" i="12"/>
  <c r="I46" i="12"/>
  <c r="I66" i="12"/>
  <c r="I86" i="12"/>
  <c r="I110" i="12"/>
  <c r="I128" i="12"/>
  <c r="I144" i="12"/>
  <c r="I160" i="12"/>
  <c r="H4" i="12"/>
  <c r="H20" i="12"/>
  <c r="H36" i="12"/>
  <c r="H52" i="12"/>
  <c r="H68" i="12"/>
  <c r="I7" i="12"/>
  <c r="I71" i="12"/>
  <c r="I133" i="12"/>
  <c r="H25" i="12"/>
  <c r="H84" i="12"/>
  <c r="H105" i="12"/>
  <c r="H125" i="12"/>
  <c r="H146" i="12"/>
  <c r="H167" i="12"/>
  <c r="I9" i="10"/>
  <c r="I25" i="10"/>
  <c r="I41" i="10"/>
  <c r="I57" i="10"/>
  <c r="I73" i="10"/>
  <c r="I89" i="10"/>
  <c r="I105" i="10"/>
  <c r="I120" i="10"/>
  <c r="I135" i="10"/>
  <c r="I43" i="12"/>
  <c r="I107" i="12"/>
  <c r="I169" i="12"/>
  <c r="H61" i="12"/>
  <c r="H116" i="12"/>
  <c r="H137" i="12"/>
  <c r="H158" i="12"/>
  <c r="I3" i="12"/>
  <c r="I18" i="10"/>
  <c r="I34" i="10"/>
  <c r="I50" i="10"/>
  <c r="I66" i="10"/>
  <c r="I82" i="10"/>
  <c r="I98" i="10"/>
  <c r="I113" i="10"/>
  <c r="I128" i="10"/>
  <c r="I144" i="10"/>
  <c r="I160" i="10"/>
  <c r="H4" i="10"/>
  <c r="H20" i="10"/>
  <c r="I31" i="12"/>
  <c r="I96" i="12"/>
  <c r="I157" i="12"/>
  <c r="H49" i="12"/>
  <c r="H93" i="12"/>
  <c r="H133" i="12"/>
  <c r="H154" i="12"/>
  <c r="H173" i="12"/>
  <c r="I15" i="10"/>
  <c r="I31" i="10"/>
  <c r="H164" i="12"/>
  <c r="I25" i="12"/>
  <c r="I45" i="12"/>
  <c r="I65" i="12"/>
  <c r="I89" i="12"/>
  <c r="I109" i="12"/>
  <c r="I127" i="12"/>
  <c r="I151" i="12"/>
  <c r="I171" i="12"/>
  <c r="H19" i="12"/>
  <c r="H43" i="12"/>
  <c r="H63" i="12"/>
  <c r="I6" i="12"/>
  <c r="I30" i="12"/>
  <c r="I50" i="12"/>
  <c r="I70" i="12"/>
  <c r="I95" i="12"/>
  <c r="I113" i="12"/>
  <c r="I132" i="12"/>
  <c r="I148" i="12"/>
  <c r="I164" i="12"/>
  <c r="H8" i="12"/>
  <c r="H24" i="12"/>
  <c r="H40" i="12"/>
  <c r="H56" i="12"/>
  <c r="H72" i="12"/>
  <c r="I23" i="12"/>
  <c r="I87" i="12"/>
  <c r="I149" i="12"/>
  <c r="H41" i="12"/>
  <c r="H89" i="12"/>
  <c r="H111" i="12"/>
  <c r="H130" i="12"/>
  <c r="H151" i="12"/>
  <c r="H171" i="12"/>
  <c r="I13" i="10"/>
  <c r="I29" i="10"/>
  <c r="I45" i="10"/>
  <c r="I61" i="10"/>
  <c r="I77" i="10"/>
  <c r="I94" i="10"/>
  <c r="I109" i="10"/>
  <c r="I123" i="10"/>
  <c r="I139" i="10"/>
  <c r="I59" i="12"/>
  <c r="I122" i="12"/>
  <c r="H13" i="12"/>
  <c r="H77" i="12"/>
  <c r="H101" i="12"/>
  <c r="H122" i="12"/>
  <c r="H142" i="12"/>
  <c r="H163" i="12"/>
  <c r="I6" i="10"/>
  <c r="I22" i="10"/>
  <c r="I38" i="10"/>
  <c r="I54" i="10"/>
  <c r="I70" i="10"/>
  <c r="I86" i="10"/>
  <c r="I102" i="10"/>
  <c r="I117" i="10"/>
  <c r="I132" i="10"/>
  <c r="I148" i="10"/>
  <c r="I164" i="10"/>
  <c r="H8" i="10"/>
  <c r="H24" i="10"/>
  <c r="I47" i="12"/>
  <c r="I111" i="12"/>
  <c r="I173" i="12"/>
  <c r="H65" i="12"/>
  <c r="H97" i="12"/>
  <c r="H118" i="12"/>
  <c r="H138" i="12"/>
  <c r="H159" i="12"/>
  <c r="H3" i="12"/>
  <c r="I9" i="12"/>
  <c r="I29" i="12"/>
  <c r="I49" i="12"/>
  <c r="I73" i="12"/>
  <c r="I94" i="12"/>
  <c r="I135" i="12"/>
  <c r="I155" i="12"/>
  <c r="I175" i="12"/>
  <c r="H27" i="12"/>
  <c r="H47" i="12"/>
  <c r="H67" i="12"/>
  <c r="I14" i="12"/>
  <c r="I34" i="12"/>
  <c r="I54" i="12"/>
  <c r="I78" i="12"/>
  <c r="I98" i="12"/>
  <c r="I117" i="12"/>
  <c r="I136" i="12"/>
  <c r="I152" i="12"/>
  <c r="I168" i="12"/>
  <c r="H12" i="12"/>
  <c r="H28" i="12"/>
  <c r="H44" i="12"/>
  <c r="H60" i="12"/>
  <c r="H76" i="12"/>
  <c r="I39" i="12"/>
  <c r="I103" i="12"/>
  <c r="I165" i="12"/>
  <c r="H57" i="12"/>
  <c r="H96" i="12"/>
  <c r="H115" i="12"/>
  <c r="H135" i="12"/>
  <c r="H157" i="12"/>
  <c r="H175" i="12"/>
  <c r="I17" i="10"/>
  <c r="I33" i="10"/>
  <c r="I49" i="10"/>
  <c r="I65" i="10"/>
  <c r="I81" i="10"/>
  <c r="I97" i="10"/>
  <c r="I127" i="10"/>
  <c r="I11" i="12"/>
  <c r="I75" i="12"/>
  <c r="I137" i="12"/>
  <c r="H29" i="12"/>
  <c r="H85" i="12"/>
  <c r="H107" i="12"/>
  <c r="H126" i="12"/>
  <c r="H147" i="12"/>
  <c r="H168" i="12"/>
  <c r="I10" i="10"/>
  <c r="I26" i="10"/>
  <c r="I42" i="10"/>
  <c r="I58" i="10"/>
  <c r="I74" i="10"/>
  <c r="I91" i="10"/>
  <c r="I106" i="10"/>
  <c r="I121" i="10"/>
  <c r="I136" i="10"/>
  <c r="I152" i="10"/>
  <c r="I168" i="10"/>
  <c r="H12" i="10"/>
  <c r="H28" i="10"/>
  <c r="I63" i="12"/>
  <c r="I125" i="12"/>
  <c r="H17" i="12"/>
  <c r="H81" i="12"/>
  <c r="H103" i="12"/>
  <c r="H143" i="12"/>
  <c r="H165" i="12"/>
  <c r="I7" i="10"/>
  <c r="I23" i="10"/>
  <c r="I39" i="10"/>
  <c r="I55" i="10"/>
  <c r="I71" i="10"/>
  <c r="I87" i="10"/>
  <c r="I103" i="10"/>
  <c r="I118" i="10"/>
  <c r="I133" i="10"/>
  <c r="I149" i="10"/>
  <c r="I165" i="10"/>
  <c r="H9" i="10"/>
  <c r="H25" i="10"/>
  <c r="I145" i="12"/>
  <c r="H129" i="12"/>
  <c r="I35" i="12"/>
  <c r="H94" i="12"/>
  <c r="H174" i="12"/>
  <c r="H21" i="12"/>
  <c r="H145" i="12"/>
  <c r="I40" i="10"/>
  <c r="I104" i="10"/>
  <c r="I154" i="10"/>
  <c r="H14" i="10"/>
  <c r="H38" i="10"/>
  <c r="H54" i="10"/>
  <c r="H70" i="10"/>
  <c r="H86" i="10"/>
  <c r="H102" i="10"/>
  <c r="H117" i="10"/>
  <c r="H132" i="10"/>
  <c r="H148" i="10"/>
  <c r="H164" i="10"/>
  <c r="J6" i="8"/>
  <c r="J22" i="8"/>
  <c r="J38" i="8"/>
  <c r="J54" i="8"/>
  <c r="J70" i="8"/>
  <c r="J86" i="8"/>
  <c r="H99" i="12"/>
  <c r="I80" i="10"/>
  <c r="I151" i="10"/>
  <c r="H23" i="10"/>
  <c r="H48" i="10"/>
  <c r="H69" i="10"/>
  <c r="H92" i="10"/>
  <c r="H112" i="10"/>
  <c r="H131" i="10"/>
  <c r="H153" i="10"/>
  <c r="H174" i="10"/>
  <c r="J21" i="8"/>
  <c r="J43" i="8"/>
  <c r="J64" i="8"/>
  <c r="J85" i="8"/>
  <c r="I114" i="12"/>
  <c r="I64" i="10"/>
  <c r="I143" i="10"/>
  <c r="H15" i="10"/>
  <c r="H44" i="10"/>
  <c r="H65" i="10"/>
  <c r="H87" i="10"/>
  <c r="H108" i="10"/>
  <c r="H127" i="10"/>
  <c r="H149" i="10"/>
  <c r="H170" i="10"/>
  <c r="J17" i="8"/>
  <c r="J39" i="8"/>
  <c r="J60" i="8"/>
  <c r="J81" i="8"/>
  <c r="J101" i="8"/>
  <c r="J116" i="8"/>
  <c r="J131" i="8"/>
  <c r="J147" i="8"/>
  <c r="I19" i="10"/>
  <c r="I63" i="10"/>
  <c r="I96" i="10"/>
  <c r="I125" i="10"/>
  <c r="I157" i="10"/>
  <c r="H13" i="10"/>
  <c r="I19" i="12"/>
  <c r="H109" i="12"/>
  <c r="I99" i="12"/>
  <c r="H134" i="12"/>
  <c r="I129" i="12"/>
  <c r="H166" i="12"/>
  <c r="I72" i="10"/>
  <c r="I146" i="10"/>
  <c r="H22" i="10"/>
  <c r="H46" i="10"/>
  <c r="H66" i="10"/>
  <c r="H91" i="10"/>
  <c r="H110" i="10"/>
  <c r="H128" i="10"/>
  <c r="H152" i="10"/>
  <c r="H172" i="10"/>
  <c r="J18" i="8"/>
  <c r="J42" i="8"/>
  <c r="J62" i="8"/>
  <c r="J82" i="8"/>
  <c r="I4" i="10"/>
  <c r="H11" i="10"/>
  <c r="H53" i="10"/>
  <c r="H80" i="10"/>
  <c r="H107" i="10"/>
  <c r="H137" i="10"/>
  <c r="H163" i="10"/>
  <c r="J16" i="8"/>
  <c r="J48" i="8"/>
  <c r="J75" i="8"/>
  <c r="J100" i="8"/>
  <c r="I84" i="10"/>
  <c r="I166" i="10"/>
  <c r="H39" i="10"/>
  <c r="H71" i="10"/>
  <c r="H97" i="10"/>
  <c r="H154" i="10"/>
  <c r="J7" i="8"/>
  <c r="J33" i="8"/>
  <c r="J65" i="8"/>
  <c r="J93" i="8"/>
  <c r="J135" i="8"/>
  <c r="J155" i="8"/>
  <c r="J171" i="8"/>
  <c r="I14" i="9"/>
  <c r="H139" i="12"/>
  <c r="I93" i="10"/>
  <c r="I158" i="10"/>
  <c r="H27" i="10"/>
  <c r="H51" i="10"/>
  <c r="H72" i="10"/>
  <c r="H94" i="10"/>
  <c r="H114" i="10"/>
  <c r="H134" i="10"/>
  <c r="H155" i="10"/>
  <c r="H3" i="10"/>
  <c r="J24" i="8"/>
  <c r="J45" i="8"/>
  <c r="J67" i="8"/>
  <c r="J88" i="8"/>
  <c r="I35" i="10"/>
  <c r="I67" i="10"/>
  <c r="I99" i="10"/>
  <c r="I129" i="10"/>
  <c r="I161" i="10"/>
  <c r="H17" i="10"/>
  <c r="I83" i="12"/>
  <c r="H150" i="12"/>
  <c r="I161" i="12"/>
  <c r="H155" i="12"/>
  <c r="H83" i="12"/>
  <c r="I8" i="10"/>
  <c r="I88" i="10"/>
  <c r="I162" i="10"/>
  <c r="H30" i="10"/>
  <c r="H50" i="10"/>
  <c r="H74" i="10"/>
  <c r="H95" i="10"/>
  <c r="H113" i="10"/>
  <c r="H136" i="10"/>
  <c r="H156" i="10"/>
  <c r="I3" i="10"/>
  <c r="J26" i="8"/>
  <c r="J46" i="8"/>
  <c r="J66" i="8"/>
  <c r="J91" i="8"/>
  <c r="I36" i="10"/>
  <c r="I142" i="10"/>
  <c r="H32" i="10"/>
  <c r="H59" i="10"/>
  <c r="H85" i="10"/>
  <c r="H116" i="10"/>
  <c r="H142" i="10"/>
  <c r="H169" i="10"/>
  <c r="J27" i="8"/>
  <c r="J53" i="8"/>
  <c r="J80" i="8"/>
  <c r="H119" i="12"/>
  <c r="I108" i="10"/>
  <c r="I175" i="10"/>
  <c r="H49" i="10"/>
  <c r="H76" i="10"/>
  <c r="H103" i="10"/>
  <c r="H133" i="10"/>
  <c r="H159" i="10"/>
  <c r="J12" i="8"/>
  <c r="J44" i="8"/>
  <c r="J71" i="8"/>
  <c r="J97" i="8"/>
  <c r="J120" i="8"/>
  <c r="J139" i="8"/>
  <c r="J159" i="8"/>
  <c r="J175" i="8"/>
  <c r="I47" i="10"/>
  <c r="I79" i="10"/>
  <c r="I111" i="10"/>
  <c r="I141" i="10"/>
  <c r="I173" i="10"/>
  <c r="H21" i="10"/>
  <c r="H37" i="12"/>
  <c r="H170" i="12"/>
  <c r="H53" i="12"/>
  <c r="I16" i="10"/>
  <c r="H104" i="12"/>
  <c r="I24" i="10"/>
  <c r="I119" i="10"/>
  <c r="I170" i="10"/>
  <c r="H34" i="10"/>
  <c r="H58" i="10"/>
  <c r="H78" i="10"/>
  <c r="H98" i="10"/>
  <c r="H121" i="10"/>
  <c r="H140" i="10"/>
  <c r="H160" i="10"/>
  <c r="J10" i="8"/>
  <c r="J30" i="8"/>
  <c r="J50" i="8"/>
  <c r="J74" i="8"/>
  <c r="J95" i="8"/>
  <c r="I60" i="10"/>
  <c r="I163" i="10"/>
  <c r="H37" i="10"/>
  <c r="H64" i="10"/>
  <c r="H122" i="10"/>
  <c r="H147" i="10"/>
  <c r="J5" i="8"/>
  <c r="J32" i="8"/>
  <c r="J59" i="8"/>
  <c r="J92" i="8"/>
  <c r="I20" i="10"/>
  <c r="I126" i="10"/>
  <c r="H26" i="10"/>
  <c r="H55" i="10"/>
  <c r="H81" i="10"/>
  <c r="H138" i="10"/>
  <c r="H165" i="10"/>
  <c r="J23" i="8"/>
  <c r="J49" i="8"/>
  <c r="J76" i="8"/>
  <c r="J105" i="8"/>
  <c r="J123" i="8"/>
  <c r="J143" i="8"/>
  <c r="J163" i="8"/>
  <c r="I6" i="9"/>
  <c r="I51" i="10"/>
  <c r="I83" i="10"/>
  <c r="I114" i="10"/>
  <c r="I145" i="10"/>
  <c r="H5" i="10"/>
  <c r="H29" i="10"/>
  <c r="H88" i="12"/>
  <c r="I12" i="10"/>
  <c r="H114" i="12"/>
  <c r="I67" i="12"/>
  <c r="H123" i="12"/>
  <c r="I56" i="10"/>
  <c r="I134" i="10"/>
  <c r="H6" i="10"/>
  <c r="H42" i="10"/>
  <c r="H62" i="10"/>
  <c r="H82" i="10"/>
  <c r="H106" i="10"/>
  <c r="H124" i="10"/>
  <c r="H144" i="10"/>
  <c r="H168" i="10"/>
  <c r="J14" i="8"/>
  <c r="J34" i="8"/>
  <c r="J58" i="8"/>
  <c r="J78" i="8"/>
  <c r="I51" i="12"/>
  <c r="I100" i="10"/>
  <c r="I174" i="10"/>
  <c r="H43" i="10"/>
  <c r="H75" i="10"/>
  <c r="H101" i="10"/>
  <c r="H126" i="10"/>
  <c r="H158" i="10"/>
  <c r="J11" i="8"/>
  <c r="J37" i="8"/>
  <c r="J69" i="8"/>
  <c r="I44" i="10"/>
  <c r="I155" i="10"/>
  <c r="H33" i="10"/>
  <c r="H60" i="10"/>
  <c r="H93" i="10"/>
  <c r="H118" i="10"/>
  <c r="H143" i="10"/>
  <c r="H175" i="10"/>
  <c r="J28" i="8"/>
  <c r="J55" i="8"/>
  <c r="J87" i="8"/>
  <c r="J109" i="8"/>
  <c r="J127" i="8"/>
  <c r="J151" i="8"/>
  <c r="J167" i="8"/>
  <c r="H5" i="12"/>
  <c r="I68" i="10"/>
  <c r="I147" i="10"/>
  <c r="H18" i="10"/>
  <c r="H45" i="10"/>
  <c r="H67" i="10"/>
  <c r="H88" i="10"/>
  <c r="H109" i="10"/>
  <c r="H129" i="10"/>
  <c r="H150" i="10"/>
  <c r="H171" i="10"/>
  <c r="J19" i="8"/>
  <c r="J40" i="8"/>
  <c r="J61" i="8"/>
  <c r="J83" i="8"/>
  <c r="J102" i="8"/>
  <c r="J132" i="8"/>
  <c r="J148" i="8"/>
  <c r="J164" i="8"/>
  <c r="I7" i="9"/>
  <c r="I23" i="9"/>
  <c r="I171" i="8"/>
  <c r="I155" i="8"/>
  <c r="I139" i="8"/>
  <c r="I123" i="8"/>
  <c r="I109" i="8"/>
  <c r="I94" i="8"/>
  <c r="I77" i="8"/>
  <c r="I61" i="8"/>
  <c r="I45" i="8"/>
  <c r="I29" i="8"/>
  <c r="I13" i="8"/>
  <c r="H171" i="9"/>
  <c r="H155" i="9"/>
  <c r="H139" i="9"/>
  <c r="H120" i="9"/>
  <c r="H97" i="9"/>
  <c r="H77" i="9"/>
  <c r="H57" i="9"/>
  <c r="H41" i="9"/>
  <c r="H25" i="9"/>
  <c r="H5" i="9"/>
  <c r="I161" i="9"/>
  <c r="I145" i="9"/>
  <c r="I129" i="9"/>
  <c r="I114" i="9"/>
  <c r="I99" i="9"/>
  <c r="I83" i="9"/>
  <c r="I67" i="9"/>
  <c r="I51" i="9"/>
  <c r="I35" i="9"/>
  <c r="I5" i="9"/>
  <c r="J146" i="8"/>
  <c r="J115" i="8"/>
  <c r="J57" i="8"/>
  <c r="H146" i="10"/>
  <c r="H63" i="10"/>
  <c r="I52" i="10"/>
  <c r="I145" i="8"/>
  <c r="I129" i="8"/>
  <c r="I114" i="8"/>
  <c r="I99" i="8"/>
  <c r="I83" i="8"/>
  <c r="I67" i="8"/>
  <c r="I51" i="8"/>
  <c r="I35" i="8"/>
  <c r="I19" i="8"/>
  <c r="H3" i="9"/>
  <c r="H161" i="9"/>
  <c r="H145" i="9"/>
  <c r="H129" i="9"/>
  <c r="H114" i="9"/>
  <c r="H99" i="9"/>
  <c r="H83" i="9"/>
  <c r="H67" i="9"/>
  <c r="H51" i="9"/>
  <c r="H35" i="9"/>
  <c r="H19" i="9"/>
  <c r="I175" i="9"/>
  <c r="I159" i="9"/>
  <c r="I143" i="9"/>
  <c r="I123" i="9"/>
  <c r="I101" i="9"/>
  <c r="I81" i="9"/>
  <c r="I65" i="9"/>
  <c r="I45" i="9"/>
  <c r="I29" i="9"/>
  <c r="J174" i="8"/>
  <c r="J142" i="8"/>
  <c r="J112" i="8"/>
  <c r="J47" i="8"/>
  <c r="H135" i="10"/>
  <c r="H52" i="10"/>
  <c r="H161" i="12"/>
  <c r="I144" i="8"/>
  <c r="I128" i="8"/>
  <c r="I113" i="8"/>
  <c r="I98" i="8"/>
  <c r="I82" i="8"/>
  <c r="I66" i="8"/>
  <c r="I50" i="8"/>
  <c r="I34" i="8"/>
  <c r="I18" i="8"/>
  <c r="I3" i="9"/>
  <c r="H160" i="9"/>
  <c r="H140" i="9"/>
  <c r="H124" i="9"/>
  <c r="H106" i="9"/>
  <c r="H91" i="9"/>
  <c r="H74" i="9"/>
  <c r="H58" i="9"/>
  <c r="H38" i="9"/>
  <c r="H22" i="9"/>
  <c r="H6" i="9"/>
  <c r="I158" i="9"/>
  <c r="I142" i="9"/>
  <c r="I18" i="9"/>
  <c r="I112" i="10"/>
  <c r="H35" i="10"/>
  <c r="H77" i="10"/>
  <c r="H119" i="10"/>
  <c r="H161" i="10"/>
  <c r="J29" i="8"/>
  <c r="J72" i="8"/>
  <c r="J106" i="8"/>
  <c r="J124" i="8"/>
  <c r="J144" i="8"/>
  <c r="J168" i="8"/>
  <c r="I15" i="9"/>
  <c r="I175" i="8"/>
  <c r="I151" i="8"/>
  <c r="I131" i="8"/>
  <c r="I89" i="8"/>
  <c r="I69" i="8"/>
  <c r="I49" i="8"/>
  <c r="I25" i="8"/>
  <c r="I5" i="8"/>
  <c r="H159" i="9"/>
  <c r="H135" i="9"/>
  <c r="H81" i="9"/>
  <c r="H53" i="9"/>
  <c r="H33" i="9"/>
  <c r="H9" i="9"/>
  <c r="I157" i="9"/>
  <c r="I137" i="9"/>
  <c r="I118" i="9"/>
  <c r="I96" i="9"/>
  <c r="I75" i="9"/>
  <c r="I55" i="9"/>
  <c r="I31" i="9"/>
  <c r="J162" i="8"/>
  <c r="J36" i="8"/>
  <c r="H105" i="10"/>
  <c r="I138" i="10"/>
  <c r="I141" i="8"/>
  <c r="I122" i="8"/>
  <c r="I79" i="8"/>
  <c r="I59" i="8"/>
  <c r="I39" i="8"/>
  <c r="I15" i="8"/>
  <c r="H169" i="9"/>
  <c r="H149" i="9"/>
  <c r="H125" i="9"/>
  <c r="H107" i="9"/>
  <c r="H87" i="9"/>
  <c r="H63" i="9"/>
  <c r="H43" i="9"/>
  <c r="H23" i="9"/>
  <c r="I171" i="9"/>
  <c r="I151" i="9"/>
  <c r="I131" i="9"/>
  <c r="I97" i="9"/>
  <c r="I73" i="9"/>
  <c r="I49" i="9"/>
  <c r="I25" i="9"/>
  <c r="J158" i="8"/>
  <c r="J119" i="8"/>
  <c r="J25" i="8"/>
  <c r="H96" i="10"/>
  <c r="I140" i="8"/>
  <c r="I121" i="8"/>
  <c r="I102" i="8"/>
  <c r="I78" i="8"/>
  <c r="I58" i="8"/>
  <c r="I38" i="8"/>
  <c r="I14" i="8"/>
  <c r="H168" i="9"/>
  <c r="H148" i="9"/>
  <c r="H121" i="9"/>
  <c r="H98" i="9"/>
  <c r="H78" i="9"/>
  <c r="H30" i="9"/>
  <c r="H10" i="9"/>
  <c r="I154" i="9"/>
  <c r="I134" i="9"/>
  <c r="I119" i="9"/>
  <c r="I104" i="9"/>
  <c r="I88" i="9"/>
  <c r="I72" i="9"/>
  <c r="I56" i="9"/>
  <c r="I40" i="9"/>
  <c r="I24" i="9"/>
  <c r="J165" i="8"/>
  <c r="J133" i="8"/>
  <c r="J20" i="8"/>
  <c r="H111" i="10"/>
  <c r="I22" i="9"/>
  <c r="I130" i="10"/>
  <c r="H40" i="10"/>
  <c r="H83" i="10"/>
  <c r="H123" i="10"/>
  <c r="H166" i="10"/>
  <c r="J35" i="8"/>
  <c r="J77" i="8"/>
  <c r="J110" i="8"/>
  <c r="J128" i="8"/>
  <c r="J152" i="8"/>
  <c r="J172" i="8"/>
  <c r="I19" i="9"/>
  <c r="I167" i="8"/>
  <c r="I147" i="8"/>
  <c r="I127" i="8"/>
  <c r="I105" i="8"/>
  <c r="I85" i="8"/>
  <c r="I65" i="8"/>
  <c r="I41" i="8"/>
  <c r="I21" i="8"/>
  <c r="H175" i="9"/>
  <c r="H151" i="9"/>
  <c r="H131" i="9"/>
  <c r="H101" i="9"/>
  <c r="H73" i="9"/>
  <c r="H49" i="9"/>
  <c r="H29" i="9"/>
  <c r="I173" i="9"/>
  <c r="I153" i="9"/>
  <c r="I133" i="9"/>
  <c r="I111" i="9"/>
  <c r="I92" i="9"/>
  <c r="I71" i="9"/>
  <c r="I47" i="9"/>
  <c r="I27" i="9"/>
  <c r="J154" i="8"/>
  <c r="J108" i="8"/>
  <c r="J15" i="8"/>
  <c r="H84" i="10"/>
  <c r="I157" i="8"/>
  <c r="I137" i="8"/>
  <c r="I118" i="8"/>
  <c r="I96" i="8"/>
  <c r="I75" i="8"/>
  <c r="I55" i="8"/>
  <c r="I31" i="8"/>
  <c r="I11" i="8"/>
  <c r="H165" i="9"/>
  <c r="H141" i="9"/>
  <c r="H122" i="9"/>
  <c r="H103" i="9"/>
  <c r="H79" i="9"/>
  <c r="H59" i="9"/>
  <c r="H39" i="9"/>
  <c r="H15" i="9"/>
  <c r="I167" i="9"/>
  <c r="I147" i="9"/>
  <c r="I120" i="9"/>
  <c r="I94" i="9"/>
  <c r="I69" i="9"/>
  <c r="I41" i="9"/>
  <c r="I17" i="9"/>
  <c r="J150" i="8"/>
  <c r="J104" i="8"/>
  <c r="J4" i="8"/>
  <c r="H73" i="10"/>
  <c r="I156" i="8"/>
  <c r="I136" i="8"/>
  <c r="I95" i="8"/>
  <c r="I74" i="8"/>
  <c r="I54" i="8"/>
  <c r="I30" i="8"/>
  <c r="I10" i="8"/>
  <c r="H164" i="9"/>
  <c r="H136" i="9"/>
  <c r="H117" i="9"/>
  <c r="H70" i="9"/>
  <c r="H46" i="9"/>
  <c r="I28" i="10"/>
  <c r="I167" i="10"/>
  <c r="H56" i="10"/>
  <c r="H99" i="10"/>
  <c r="H139" i="10"/>
  <c r="J8" i="8"/>
  <c r="J51" i="8"/>
  <c r="J94" i="8"/>
  <c r="J113" i="8"/>
  <c r="J136" i="8"/>
  <c r="J156" i="8"/>
  <c r="J3" i="8"/>
  <c r="I163" i="8"/>
  <c r="I143" i="8"/>
  <c r="I120" i="8"/>
  <c r="I101" i="8"/>
  <c r="I81" i="8"/>
  <c r="I57" i="8"/>
  <c r="I37" i="8"/>
  <c r="I17" i="8"/>
  <c r="H167" i="9"/>
  <c r="H147" i="9"/>
  <c r="H123" i="9"/>
  <c r="H94" i="9"/>
  <c r="H69" i="9"/>
  <c r="H45" i="9"/>
  <c r="H17" i="9"/>
  <c r="I169" i="9"/>
  <c r="I149" i="9"/>
  <c r="I107" i="9"/>
  <c r="I87" i="9"/>
  <c r="I63" i="9"/>
  <c r="I43" i="9"/>
  <c r="I13" i="9"/>
  <c r="J138" i="8"/>
  <c r="J99" i="8"/>
  <c r="H167" i="10"/>
  <c r="H41" i="10"/>
  <c r="I153" i="8"/>
  <c r="I133" i="8"/>
  <c r="I111" i="8"/>
  <c r="I92" i="8"/>
  <c r="I71" i="8"/>
  <c r="I47" i="8"/>
  <c r="I27" i="8"/>
  <c r="I7" i="8"/>
  <c r="H157" i="9"/>
  <c r="H137" i="9"/>
  <c r="H118" i="9"/>
  <c r="H96" i="9"/>
  <c r="H75" i="9"/>
  <c r="H55" i="9"/>
  <c r="H31" i="9"/>
  <c r="H11" i="9"/>
  <c r="I163" i="9"/>
  <c r="I139" i="9"/>
  <c r="I89" i="9"/>
  <c r="I57" i="9"/>
  <c r="I37" i="9"/>
  <c r="I9" i="9"/>
  <c r="J134" i="8"/>
  <c r="J89" i="8"/>
  <c r="H157" i="10"/>
  <c r="H31" i="10"/>
  <c r="I152" i="8"/>
  <c r="I132" i="8"/>
  <c r="I110" i="8"/>
  <c r="I91" i="8"/>
  <c r="I70" i="8"/>
  <c r="I46" i="8"/>
  <c r="I26" i="8"/>
  <c r="I6" i="8"/>
  <c r="H156" i="9"/>
  <c r="H132" i="9"/>
  <c r="H113" i="9"/>
  <c r="H86" i="9"/>
  <c r="H66" i="9"/>
  <c r="H42" i="9"/>
  <c r="H18" i="9"/>
  <c r="I166" i="9"/>
  <c r="I146" i="9"/>
  <c r="I126" i="9"/>
  <c r="I48" i="10"/>
  <c r="H7" i="10"/>
  <c r="H61" i="10"/>
  <c r="H104" i="10"/>
  <c r="H145" i="10"/>
  <c r="J13" i="8"/>
  <c r="J56" i="8"/>
  <c r="J98" i="8"/>
  <c r="J121" i="8"/>
  <c r="J140" i="8"/>
  <c r="J160" i="8"/>
  <c r="I11" i="9"/>
  <c r="H90" i="10"/>
  <c r="I159" i="8"/>
  <c r="I135" i="8"/>
  <c r="I116" i="8"/>
  <c r="I97" i="8"/>
  <c r="I73" i="8"/>
  <c r="I53" i="8"/>
  <c r="I33" i="8"/>
  <c r="I9" i="8"/>
  <c r="H163" i="9"/>
  <c r="H143" i="9"/>
  <c r="H89" i="9"/>
  <c r="H65" i="9"/>
  <c r="H37" i="9"/>
  <c r="H13" i="9"/>
  <c r="I165" i="9"/>
  <c r="I141" i="9"/>
  <c r="I122" i="9"/>
  <c r="I103" i="9"/>
  <c r="I79" i="9"/>
  <c r="I59" i="9"/>
  <c r="I39" i="9"/>
  <c r="J170" i="8"/>
  <c r="J130" i="8"/>
  <c r="J79" i="8"/>
  <c r="H125" i="10"/>
  <c r="H10" i="10"/>
  <c r="I149" i="8"/>
  <c r="I125" i="8"/>
  <c r="I107" i="8"/>
  <c r="I87" i="8"/>
  <c r="I63" i="8"/>
  <c r="I43" i="8"/>
  <c r="I23" i="8"/>
  <c r="H173" i="9"/>
  <c r="H153" i="9"/>
  <c r="H133" i="9"/>
  <c r="H111" i="9"/>
  <c r="H92" i="9"/>
  <c r="H71" i="9"/>
  <c r="H47" i="9"/>
  <c r="H27" i="9"/>
  <c r="H7" i="9"/>
  <c r="I155" i="9"/>
  <c r="I135" i="9"/>
  <c r="I105" i="9"/>
  <c r="I77" i="9"/>
  <c r="I53" i="9"/>
  <c r="I33" i="9"/>
  <c r="J166" i="8"/>
  <c r="J126" i="8"/>
  <c r="J68" i="8"/>
  <c r="H115" i="10"/>
  <c r="I159" i="10"/>
  <c r="I148" i="8"/>
  <c r="I124" i="8"/>
  <c r="I106" i="8"/>
  <c r="I86" i="8"/>
  <c r="I62" i="8"/>
  <c r="I42" i="8"/>
  <c r="I22" i="8"/>
  <c r="H172" i="9"/>
  <c r="H152" i="9"/>
  <c r="H128" i="9"/>
  <c r="H102" i="9"/>
  <c r="H82" i="9"/>
  <c r="H62" i="9"/>
  <c r="H34" i="9"/>
  <c r="H14" i="9"/>
  <c r="I162" i="9"/>
  <c r="I138" i="9"/>
  <c r="I108" i="9"/>
  <c r="I93" i="9"/>
  <c r="I76" i="9"/>
  <c r="I60" i="9"/>
  <c r="I44" i="9"/>
  <c r="I28" i="9"/>
  <c r="J173" i="8"/>
  <c r="J141" i="8"/>
  <c r="J111" i="8"/>
  <c r="J41" i="8"/>
  <c r="H130" i="10"/>
  <c r="H47" i="10"/>
  <c r="H69" i="12"/>
  <c r="F186" i="12"/>
  <c r="H54" i="9"/>
  <c r="I130" i="9"/>
  <c r="I64" i="9"/>
  <c r="I32" i="9"/>
  <c r="J149" i="8"/>
  <c r="J63" i="8"/>
  <c r="H68" i="10"/>
  <c r="H90" i="12"/>
  <c r="H26" i="9"/>
  <c r="I115" i="9"/>
  <c r="I84" i="9"/>
  <c r="I52" i="9"/>
  <c r="I16" i="9"/>
  <c r="J125" i="8"/>
  <c r="H173" i="10"/>
  <c r="H19" i="10"/>
  <c r="I174" i="9"/>
  <c r="I112" i="9"/>
  <c r="I80" i="9"/>
  <c r="I48" i="9"/>
  <c r="I8" i="9"/>
  <c r="J118" i="8"/>
  <c r="H151" i="10"/>
  <c r="I150" i="10"/>
  <c r="I150" i="9"/>
  <c r="I100" i="9"/>
  <c r="I68" i="9"/>
  <c r="I36" i="9"/>
  <c r="J157" i="8"/>
  <c r="J84" i="8"/>
  <c r="H89" i="10"/>
  <c r="I76" i="10"/>
  <c r="F177" i="8"/>
  <c r="E177" i="8" s="1"/>
  <c r="J90" i="8"/>
  <c r="A286" i="1" l="1"/>
  <c r="A371" i="1"/>
  <c r="A74" i="1"/>
  <c r="F188" i="8"/>
  <c r="F187" i="8"/>
  <c r="F187" i="10"/>
  <c r="F188" i="10"/>
  <c r="K463" i="12"/>
  <c r="L462" i="12"/>
  <c r="D33" i="13"/>
  <c r="D32" i="13"/>
  <c r="J12" i="13"/>
  <c r="J8" i="13"/>
  <c r="D7" i="13"/>
  <c r="J7" i="13"/>
  <c r="D10" i="13"/>
  <c r="D6" i="13"/>
  <c r="J6" i="13"/>
  <c r="D9" i="13"/>
  <c r="D8" i="13"/>
  <c r="J11" i="13"/>
  <c r="J10" i="13"/>
  <c r="J9" i="13"/>
  <c r="D17" i="13"/>
  <c r="D13" i="13"/>
  <c r="D16" i="13"/>
  <c r="D15" i="13"/>
  <c r="D18" i="13"/>
  <c r="D14" i="13"/>
  <c r="D45" i="13"/>
  <c r="D92" i="13"/>
  <c r="A326" i="1" s="1"/>
  <c r="L463" i="10"/>
  <c r="K464" i="10"/>
  <c r="D50" i="13"/>
  <c r="D48" i="13"/>
  <c r="D51" i="13"/>
  <c r="D52" i="13"/>
  <c r="D49" i="13"/>
  <c r="D53" i="13"/>
  <c r="F188" i="9"/>
  <c r="D123" i="13"/>
  <c r="D124" i="13"/>
  <c r="D31" i="13"/>
  <c r="D27" i="13"/>
  <c r="D29" i="13"/>
  <c r="D28" i="13"/>
  <c r="D37" i="13"/>
  <c r="D30" i="13"/>
  <c r="D36" i="13"/>
  <c r="D26" i="13"/>
  <c r="D43" i="13"/>
  <c r="D112" i="13"/>
  <c r="D98" i="13"/>
  <c r="D115" i="13"/>
  <c r="D103" i="13"/>
  <c r="D113" i="13"/>
  <c r="D96" i="13"/>
  <c r="D114" i="13"/>
  <c r="D87" i="13"/>
  <c r="D85" i="13"/>
  <c r="D86" i="13"/>
  <c r="D84" i="13"/>
  <c r="D97" i="13"/>
  <c r="D104" i="13"/>
  <c r="D101" i="13"/>
  <c r="D102" i="13"/>
  <c r="D83" i="13"/>
  <c r="D95" i="13"/>
  <c r="F187" i="12"/>
  <c r="F188" i="12"/>
  <c r="C71" i="13"/>
  <c r="A306" i="1"/>
  <c r="D62" i="13"/>
  <c r="D64" i="13"/>
  <c r="D72" i="13" s="1"/>
  <c r="D67" i="13"/>
  <c r="D75" i="13" s="1"/>
  <c r="D66" i="13"/>
  <c r="D74" i="13" s="1"/>
  <c r="D63" i="13"/>
  <c r="D61" i="13"/>
  <c r="D65" i="13"/>
  <c r="D73" i="13" s="1"/>
  <c r="D60" i="13"/>
  <c r="D70" i="13" s="1"/>
  <c r="E181" i="8"/>
  <c r="E183" i="8"/>
  <c r="D40" i="13"/>
  <c r="A156" i="1" s="1"/>
  <c r="F190" i="8" l="1"/>
  <c r="A108" i="1" s="1"/>
  <c r="K464" i="12"/>
  <c r="L463" i="12"/>
  <c r="F190" i="9"/>
  <c r="A216" i="1" s="1"/>
  <c r="F190" i="10"/>
  <c r="A240" i="1" s="1"/>
  <c r="K465" i="10"/>
  <c r="L464" i="10"/>
  <c r="F190" i="12"/>
  <c r="A264" i="1" s="1"/>
  <c r="D71" i="13"/>
  <c r="L464" i="12" l="1"/>
  <c r="K465" i="12"/>
  <c r="K466" i="10"/>
  <c r="L465" i="10"/>
  <c r="K466" i="12" l="1"/>
  <c r="L465" i="12"/>
  <c r="K467" i="10"/>
  <c r="L466" i="10"/>
  <c r="K467" i="12" l="1"/>
  <c r="L466" i="12"/>
  <c r="K468" i="10"/>
  <c r="L467" i="10"/>
  <c r="K468" i="12" l="1"/>
  <c r="L467" i="12"/>
  <c r="K469" i="10"/>
  <c r="L468" i="10"/>
  <c r="K469" i="12" l="1"/>
  <c r="L468" i="12"/>
  <c r="K470" i="10"/>
  <c r="L469" i="10"/>
  <c r="K470" i="12" l="1"/>
  <c r="L469" i="12"/>
  <c r="L470" i="10"/>
  <c r="K471" i="10"/>
  <c r="K471" i="12" l="1"/>
  <c r="L470" i="12"/>
  <c r="L471" i="10"/>
  <c r="K472" i="10"/>
  <c r="L471" i="12" l="1"/>
  <c r="K472" i="12"/>
  <c r="L472" i="10"/>
  <c r="K473" i="10"/>
  <c r="L472" i="12" l="1"/>
  <c r="K473" i="12"/>
  <c r="L473" i="10"/>
  <c r="K474" i="10"/>
  <c r="K474" i="12" l="1"/>
  <c r="L473" i="12"/>
  <c r="L474" i="10"/>
  <c r="K475" i="10"/>
  <c r="K475" i="12" l="1"/>
  <c r="L474" i="12"/>
  <c r="K476" i="10"/>
  <c r="L475" i="10"/>
  <c r="K476" i="12" l="1"/>
  <c r="L475" i="12"/>
  <c r="K477" i="10"/>
  <c r="L476" i="10"/>
  <c r="L476" i="12" l="1"/>
  <c r="K477" i="12"/>
  <c r="K478" i="10"/>
  <c r="L477" i="10"/>
  <c r="K478" i="12" l="1"/>
  <c r="L477" i="12"/>
  <c r="L478" i="10"/>
  <c r="K479" i="10"/>
  <c r="K479" i="12" l="1"/>
  <c r="L478" i="12"/>
  <c r="L479" i="10"/>
  <c r="K480" i="10"/>
  <c r="K480" i="12" l="1"/>
  <c r="L479" i="12"/>
  <c r="L480" i="10"/>
  <c r="K481" i="10"/>
  <c r="K481" i="12" l="1"/>
  <c r="L480" i="12"/>
  <c r="L481" i="10"/>
  <c r="K482" i="10"/>
  <c r="K482" i="12" l="1"/>
  <c r="L481" i="12"/>
  <c r="L482" i="10"/>
  <c r="K483" i="10"/>
  <c r="L482" i="12" l="1"/>
  <c r="K483" i="12"/>
  <c r="K484" i="10"/>
  <c r="L483" i="10"/>
  <c r="K484" i="12" l="1"/>
  <c r="L483" i="12"/>
  <c r="K485" i="10"/>
  <c r="L484" i="10"/>
  <c r="L484" i="12" l="1"/>
  <c r="K485" i="12"/>
  <c r="K486" i="10"/>
  <c r="L485" i="10"/>
  <c r="L485" i="12" l="1"/>
  <c r="K486" i="12"/>
  <c r="L486" i="10"/>
  <c r="K487" i="10"/>
  <c r="K487" i="12" l="1"/>
  <c r="L486" i="12"/>
  <c r="L487" i="10"/>
  <c r="K488" i="10"/>
  <c r="K488" i="12" l="1"/>
  <c r="L487" i="12"/>
  <c r="K489" i="10"/>
  <c r="L488" i="10"/>
  <c r="K489" i="12" l="1"/>
  <c r="L488" i="12"/>
  <c r="L489" i="10"/>
  <c r="K490" i="10"/>
  <c r="L489" i="12" l="1"/>
  <c r="K490" i="12"/>
  <c r="K491" i="10"/>
  <c r="L490" i="10"/>
  <c r="K491" i="12" l="1"/>
  <c r="L490" i="12"/>
  <c r="K492" i="10"/>
  <c r="L491" i="10"/>
  <c r="K492" i="12" l="1"/>
  <c r="L491" i="12"/>
  <c r="K493" i="10"/>
  <c r="L492" i="10"/>
  <c r="K493" i="12" l="1"/>
  <c r="L492" i="12"/>
  <c r="K494" i="10"/>
  <c r="L493" i="10"/>
  <c r="L493" i="12" l="1"/>
  <c r="K494" i="12"/>
  <c r="K495" i="10"/>
  <c r="L494" i="10"/>
  <c r="L494" i="12" l="1"/>
  <c r="K495" i="12"/>
  <c r="K496" i="10"/>
  <c r="L495" i="10"/>
  <c r="K496" i="12" l="1"/>
  <c r="L495" i="12"/>
  <c r="L496" i="10"/>
  <c r="K497" i="10"/>
  <c r="K497" i="12" l="1"/>
  <c r="L496" i="12"/>
  <c r="K498" i="10"/>
  <c r="L497" i="10"/>
  <c r="K498" i="12" l="1"/>
  <c r="L497" i="12"/>
  <c r="K499" i="10"/>
  <c r="L498" i="10"/>
  <c r="K499" i="12" l="1"/>
  <c r="L498" i="12"/>
  <c r="L499" i="10"/>
  <c r="K500" i="10"/>
  <c r="K500" i="12" l="1"/>
  <c r="L499" i="12"/>
  <c r="K501" i="10"/>
  <c r="L501" i="10" s="1"/>
  <c r="L500" i="10"/>
  <c r="L500" i="12" l="1"/>
  <c r="K501" i="12"/>
  <c r="L501" i="12" s="1"/>
</calcChain>
</file>

<file path=xl/comments1.xml><?xml version="1.0" encoding="utf-8"?>
<comments xmlns="http://schemas.openxmlformats.org/spreadsheetml/2006/main">
  <authors>
    <author>Melanie Simpson</author>
  </authors>
  <commentList>
    <comment ref="R2" authorId="0">
      <text>
        <r>
          <rPr>
            <b/>
            <sz val="9"/>
            <color indexed="81"/>
            <rFont val="Tahoma"/>
            <family val="2"/>
          </rPr>
          <t>Melanie Simpson:</t>
        </r>
        <r>
          <rPr>
            <sz val="9"/>
            <color indexed="81"/>
            <rFont val="Tahoma"/>
            <family val="2"/>
          </rPr>
          <t xml:space="preserve">
New column!</t>
        </r>
      </text>
    </comment>
  </commentList>
</comments>
</file>

<file path=xl/sharedStrings.xml><?xml version="1.0" encoding="utf-8"?>
<sst xmlns="http://schemas.openxmlformats.org/spreadsheetml/2006/main" count="8859" uniqueCount="934">
  <si>
    <t>Unit code</t>
  </si>
  <si>
    <t>Unit name</t>
  </si>
  <si>
    <t>Region</t>
  </si>
  <si>
    <t>PZ001</t>
  </si>
  <si>
    <t>Morriston Hospital, Swansea, Abertawe Bro Morgannwg University Health Board</t>
  </si>
  <si>
    <t>Wales</t>
  </si>
  <si>
    <t>PZ002</t>
  </si>
  <si>
    <t>Norfolk and Norwich University Hospital, Norfolk and Norwich University Hospital Trust</t>
  </si>
  <si>
    <t>East of England</t>
  </si>
  <si>
    <t>PZ003</t>
  </si>
  <si>
    <t>Pinderfields General Hospital, Wakefield, The Mid Yorkshire Hospitals NHS Trust</t>
  </si>
  <si>
    <t>Yorkshire and Humber</t>
  </si>
  <si>
    <t>PZ004</t>
  </si>
  <si>
    <t xml:space="preserve">Northampton General Hospital,  Northampton General Hospital NHS Trust </t>
  </si>
  <si>
    <t>East Midlands</t>
  </si>
  <si>
    <t>PZ005</t>
  </si>
  <si>
    <t>Derbyshire Children's Hospital, Derby Hospitals NHS Foundation Trust</t>
  </si>
  <si>
    <t>PZ006</t>
  </si>
  <si>
    <t>Doncaster Royal Infirmary, Doncaster &amp; Bassetlaw Hospitals NHS Foundation Trust</t>
  </si>
  <si>
    <t>PZ007</t>
  </si>
  <si>
    <t>John Radcliffe Hospital, Oxford, Oxford Radcliffe Hospitals NHS Trust</t>
  </si>
  <si>
    <t>South Central</t>
  </si>
  <si>
    <t>PZ009</t>
  </si>
  <si>
    <t>Macclesfield District General Hospital, East Cheshire NHS Trust</t>
  </si>
  <si>
    <t>North West</t>
  </si>
  <si>
    <t>PZ010</t>
  </si>
  <si>
    <t>Luton and Dunstable Hospital, Luton and Dunstable Hospital NHS Foundation Trust</t>
  </si>
  <si>
    <t>PZ011</t>
  </si>
  <si>
    <t>Glan Clwyd District General Hospital, Rhyl, Besti Cadwaladr University Health Board</t>
  </si>
  <si>
    <t>PZ012</t>
  </si>
  <si>
    <t>Barnet General Hospital, Barnet &amp; Chase Farm Hospitals NHS Trust</t>
  </si>
  <si>
    <t>London and South East</t>
  </si>
  <si>
    <t>PZ014</t>
  </si>
  <si>
    <t>Chase Farm Hospital, Barnet &amp; Chase Farm Hospitals NHS Trust</t>
  </si>
  <si>
    <t>PZ015</t>
  </si>
  <si>
    <t>Wythenshawe Hospital, University Hospital of South Manchester NHS foundation Trust</t>
  </si>
  <si>
    <t>PZ016</t>
  </si>
  <si>
    <t>Bassetlaw District General Hospital, Doncaster &amp; Bassetlaw Hospitals NHS Foundation Trust</t>
  </si>
  <si>
    <t>PZ017</t>
  </si>
  <si>
    <t xml:space="preserve">Dorset County Hospital, Dorset County Hospital NHS Foundation Trust </t>
  </si>
  <si>
    <t>PZ018</t>
  </si>
  <si>
    <t xml:space="preserve">Worthing Hospital, Western Sussex Hospitals NHS </t>
  </si>
  <si>
    <t>PZ019</t>
  </si>
  <si>
    <t>Basildon University Hospital, Basildon and Thurrock University Hospitals NHS Foundation Trust</t>
  </si>
  <si>
    <t>PZ020</t>
  </si>
  <si>
    <t>Diana, Princess of Wales Hospital, Grimsby, Northern Lincolnshire and Goole Hospitals NHS Foundation Trust</t>
  </si>
  <si>
    <t>PZ021</t>
  </si>
  <si>
    <t>Wexham Park Hospital, Frimley Health NHS Foundation Trust</t>
  </si>
  <si>
    <t>PZ022</t>
  </si>
  <si>
    <t>West Cumberland Hospital, Whitehaven, North Cumbria University Hospitals NHS Trust</t>
  </si>
  <si>
    <t>North East</t>
  </si>
  <si>
    <t>PZ023</t>
  </si>
  <si>
    <t>St George's Hospital, London, St George's Healthcare NHS Trust</t>
  </si>
  <si>
    <t>PZ024</t>
  </si>
  <si>
    <t>East Kent Hospitals , East Kent Hospitals University NHS Foundation Trust</t>
  </si>
  <si>
    <t>PZ026</t>
  </si>
  <si>
    <t>Hull Royal Infirmary, Hull &amp; East Yorkshire Hospitals NHS Trust</t>
  </si>
  <si>
    <t>PZ027</t>
  </si>
  <si>
    <t>Friarage Hospital, Northallerton, South Tees Hospitals NHS Trust</t>
  </si>
  <si>
    <t>PZ028</t>
  </si>
  <si>
    <t>Stoke Mandeville Hospital, Aylesbury, Buckinghamshire Hospitals NHS Trust</t>
  </si>
  <si>
    <t>PZ030</t>
  </si>
  <si>
    <t>Leighton Hospital, Crewe, Mid Cheshire Hospitals NHS Trust</t>
  </si>
  <si>
    <t>PZ031</t>
  </si>
  <si>
    <t>St Richard's Hospital, Chichester, Western Sussex Hospitals NHS Trust</t>
  </si>
  <si>
    <t>PZ032</t>
  </si>
  <si>
    <t>Royal Victoria Infirmary, Newcastle Upon Tyne, The Newcastle Upon Tyne Hospital Trust</t>
  </si>
  <si>
    <t>PZ033</t>
  </si>
  <si>
    <t>Queen's Hospital Burton, Burton on Trent, Burton Hospitals NHS Trust</t>
  </si>
  <si>
    <t>West Midlands</t>
  </si>
  <si>
    <t>PZ034</t>
  </si>
  <si>
    <t>Royal Hampshire County Hospital, Winchester, Hampshire Hospitals NHS Foundation Trust</t>
  </si>
  <si>
    <t>PZ035</t>
  </si>
  <si>
    <t>Royal Berkshire Hospital, Reading, Royal Berkshire NHS Foundation Trust</t>
  </si>
  <si>
    <t>PZ036</t>
  </si>
  <si>
    <t>Whipps Cross University Hospital, London, Barts and the London NHS Trust</t>
  </si>
  <si>
    <t>PZ038</t>
  </si>
  <si>
    <t>Wycombe General Hospital, High Wycombe, Buckinghamshire Hospitals NHS Trust</t>
  </si>
  <si>
    <t>PZ040</t>
  </si>
  <si>
    <t xml:space="preserve">Birmingham Heartlands Hospital, Heart of England NHS Foundation Trust </t>
  </si>
  <si>
    <t>PZ041</t>
  </si>
  <si>
    <t>Addenbrooke's Hospital, Cambridge, Cambridge University Hospitals NHS FT</t>
  </si>
  <si>
    <t>PZ042</t>
  </si>
  <si>
    <t>QMS Campus, Nottingham University Hospitals NHS Trust</t>
  </si>
  <si>
    <t>PZ045</t>
  </si>
  <si>
    <t>Whittington Hospital, London, Whittington Hospital NHS Trust</t>
  </si>
  <si>
    <t>PZ047</t>
  </si>
  <si>
    <t xml:space="preserve">Airedale General Hospital, Keighley, Airedale NHS Trust </t>
  </si>
  <si>
    <t>PZ048</t>
  </si>
  <si>
    <t xml:space="preserve">Lincoln County Hospital, Lincolnshire, United Lincolnshire Hospitals NHS Trust </t>
  </si>
  <si>
    <t>PZ049</t>
  </si>
  <si>
    <t>Warrington General Hospital, Warrington, Warrington and Halton Hospitals NHS Foundation Trust</t>
  </si>
  <si>
    <t>PZ052</t>
  </si>
  <si>
    <t>Nevill Hall Hospital,Abergavenny, Aneurin Bevan Health Board</t>
  </si>
  <si>
    <t>PZ053</t>
  </si>
  <si>
    <t>Scunthorpe General Hospital, Northern Lincolnshire and Goole Hospitals NHS Foundation Trust</t>
  </si>
  <si>
    <t>PZ054</t>
  </si>
  <si>
    <t>Poole General Hospital, Poole Hospital NHS Trust</t>
  </si>
  <si>
    <t>PZ055</t>
  </si>
  <si>
    <t>Leicester Royal Infirmary, University Hospitals Leicester NHS Trust</t>
  </si>
  <si>
    <t>PZ056</t>
  </si>
  <si>
    <t>West Wales General Hospital,Carmarthen, Hywel Dda Health Board</t>
  </si>
  <si>
    <t>PZ057</t>
  </si>
  <si>
    <t>Kingston Hospital, Kingston Upon Thames, Kingston Hospital NHS Trust</t>
  </si>
  <si>
    <t>PZ058</t>
  </si>
  <si>
    <t>Newham General Hospital, London, Barts and the London NHS Trust</t>
  </si>
  <si>
    <t>PZ059</t>
  </si>
  <si>
    <t>The Royal London Hospital, Whitechapel, Barts and the London NHS Trust</t>
  </si>
  <si>
    <t>PZ060</t>
  </si>
  <si>
    <t xml:space="preserve">Royal Devon and Exeter Hospital, Exeter, Royal Devon and Exeter NHS Foundation Trust </t>
  </si>
  <si>
    <t>South West</t>
  </si>
  <si>
    <t>PZ062</t>
  </si>
  <si>
    <t>Croydon University Hospital, Croydon, Croydon Health Services NHS Trust</t>
  </si>
  <si>
    <t>PZ064</t>
  </si>
  <si>
    <t>Chesterfield Royal Hospital, Derbyshire, Chesterfield Royal Hospital NHS Foundation Trust</t>
  </si>
  <si>
    <t>PZ065</t>
  </si>
  <si>
    <t>County Hospital, Stafford, University Hospitals of North Midlands NHS Trust</t>
  </si>
  <si>
    <t>PZ067</t>
  </si>
  <si>
    <t xml:space="preserve">Royal Cornwall Hospital, Truro, Royal Cornwall Hospitals NHS Trust </t>
  </si>
  <si>
    <t>PZ068</t>
  </si>
  <si>
    <t>Royal United Hospital, Bath, Royal United Hospital Bath NHS Trust</t>
  </si>
  <si>
    <t>PZ069</t>
  </si>
  <si>
    <t>Stepping Hill Hospital, Stockport, Stockport NHS FT</t>
  </si>
  <si>
    <t>PZ072</t>
  </si>
  <si>
    <t>West Suffolk Hospital, Bury St Edmunds, West Suffolk Hospital NHS Trust</t>
  </si>
  <si>
    <t>PZ073</t>
  </si>
  <si>
    <t>Alexandra Hospital, Redditch, Worcestershire Acute Hospitals NHS Trust</t>
  </si>
  <si>
    <t>PZ074</t>
  </si>
  <si>
    <t>Alder Hey Hospital, Alder Hey Children's NHS Foundation Trust</t>
  </si>
  <si>
    <t>PZ075</t>
  </si>
  <si>
    <t>St Mary's Hospital, Isle of Wight, Isle of Wight Healthcare NHS Trust</t>
  </si>
  <si>
    <t>PZ076</t>
  </si>
  <si>
    <t>Colchester General Hospital, Colchester Hospital University NHS Foundation Trust</t>
  </si>
  <si>
    <t>PZ078</t>
  </si>
  <si>
    <t>Royal Stoke University Hospital, University Hospitals of North Midlands NHS Trust</t>
  </si>
  <si>
    <t>PZ080</t>
  </si>
  <si>
    <t>Sunderland Royal Hospital, City Hospitals Sunderland NHS Trust</t>
  </si>
  <si>
    <t>PZ082</t>
  </si>
  <si>
    <t xml:space="preserve">Evelina Childrens Hospital at St.Thomas' Hospital, London, Guy's and St Thomas' NHS Foundation Trust </t>
  </si>
  <si>
    <t>PZ084</t>
  </si>
  <si>
    <t>Kidderminster General Hospital, Worcestershire Acute Hospitals NHS Trust</t>
  </si>
  <si>
    <t>PZ085</t>
  </si>
  <si>
    <t>Princess Royal University Hospital, Bromley, South London Healthcare NHS Trust</t>
  </si>
  <si>
    <t>PZ086</t>
  </si>
  <si>
    <t>Hinchingbrooke Hospital, Hinchingbrooke Health Care NHS Trust</t>
  </si>
  <si>
    <t>PZ088</t>
  </si>
  <si>
    <t>Royal Surrey County Hospital, The Royal Surrey County Hospital NHS Foundation Trust</t>
  </si>
  <si>
    <t>PZ089</t>
  </si>
  <si>
    <t>Northwick Park Hospital, North West London Hospitals NHS Trust</t>
  </si>
  <si>
    <t>PZ091</t>
  </si>
  <si>
    <t>Royal Blackburn Hospital, East Lancashire Hospitals NHS Trust</t>
  </si>
  <si>
    <t>PZ092</t>
  </si>
  <si>
    <t>Princess of Wales Hospital, Bridgend, Abertawe Bro Morgannwg University Health Board</t>
  </si>
  <si>
    <t>PZ094</t>
  </si>
  <si>
    <t>Princess Royal Hospital, Telford, Royal Shrewsbury Hospitals NHS Trust</t>
  </si>
  <si>
    <t>PZ096</t>
  </si>
  <si>
    <t xml:space="preserve">Derriford Hospital, Plymouth Hospitals NHS Trust </t>
  </si>
  <si>
    <t>PZ097</t>
  </si>
  <si>
    <t>City Hospital, Birmingham, Sandwell and West Birmingham Hospitals NHS Trust</t>
  </si>
  <si>
    <t>PZ099</t>
  </si>
  <si>
    <t>Queen Elizabeth II , The Lister, East and North Hertfordshire NHS Trust</t>
  </si>
  <si>
    <t>PZ100</t>
  </si>
  <si>
    <t xml:space="preserve">North Devon District Hospital, Northern Devon Healthcare NHS Trust </t>
  </si>
  <si>
    <t>PZ101</t>
  </si>
  <si>
    <t>Leeds Children's Hospital, Leeds Teaching Hospitals NHS Trust</t>
  </si>
  <si>
    <t>PZ102</t>
  </si>
  <si>
    <t>Hillingdon Hospital, Hillingdon Hospital NHS Trust</t>
  </si>
  <si>
    <t>PZ104</t>
  </si>
  <si>
    <t>Royal Albert Edward Infirmary, Wigan, Wrightington, Wigan and Leigh NHS Foundation Trust</t>
  </si>
  <si>
    <t>PZ105</t>
  </si>
  <si>
    <t>St Luke's Hospital, Bradford Teaching Hospital (incorporating St. Luke's Hospital), Bradford Teaching Hospitals NHS Trust</t>
  </si>
  <si>
    <t>PZ106</t>
  </si>
  <si>
    <t>Victoria Hospital, Blackpool, Blackpool, Fylde and Wyre Hospitals NHS Trust</t>
  </si>
  <si>
    <t>PZ107</t>
  </si>
  <si>
    <t>Queen Elizabeth Hospital, Gateshead, Gateshead Health NHS Foundation Trust</t>
  </si>
  <si>
    <t>PZ108</t>
  </si>
  <si>
    <t>Birmingham Children's Hospital, Birmingham Children's Hospital NHS Foundation Trust</t>
  </si>
  <si>
    <t>PZ109</t>
  </si>
  <si>
    <t>Southampton General Hospital, Southampton University Hospitals NHS Trust</t>
  </si>
  <si>
    <t>PZ110</t>
  </si>
  <si>
    <t>Ormskirk &amp; District General Hospital, Ormskirk, Southport and Ormskirk NHS Trust</t>
  </si>
  <si>
    <t>PZ111</t>
  </si>
  <si>
    <t>Hereford County Hospital, Wye Valley NHS Trust</t>
  </si>
  <si>
    <t>PZ112</t>
  </si>
  <si>
    <t>Scarborough General Hospital, Scarborough and North East Yorkshire Healthcare NHS Trust</t>
  </si>
  <si>
    <t>PZ113</t>
  </si>
  <si>
    <t>University Hospital of Wales, Cardiff, Cardiff and Vale University Health Board</t>
  </si>
  <si>
    <t>PZ114</t>
  </si>
  <si>
    <t>York District Hospital, York Teaching Hospital NHS Foundation Trust</t>
  </si>
  <si>
    <t>PZ118</t>
  </si>
  <si>
    <t>University Hospital Lewisham, Lewisham Healthcare NHS Trust</t>
  </si>
  <si>
    <t>PZ119</t>
  </si>
  <si>
    <t>Darent Valley Hospital, Dartford, Dartford and Gravesham NHS Trust</t>
  </si>
  <si>
    <t>PZ120</t>
  </si>
  <si>
    <t>North Tyneside General Hospital, North Shields, Northumbria Healthcare NHS Foundation Trust</t>
  </si>
  <si>
    <t>PZ121</t>
  </si>
  <si>
    <t>George Elliot Hospital, Nuneaston, George Elliot Hospital NHS Trust</t>
  </si>
  <si>
    <t>PZ122</t>
  </si>
  <si>
    <t>University Hospital, Coventry (inc. Rugby St. Cross), University Hospitals Coventry and Warwickshire NHS Trust</t>
  </si>
  <si>
    <t>PZ125</t>
  </si>
  <si>
    <t>PZ126</t>
  </si>
  <si>
    <t>Medway Maritime Hospital, Gillingham, Medway NHS Foundation Trust</t>
  </si>
  <si>
    <t>PZ127</t>
  </si>
  <si>
    <t>James Paget Hospital, Great Yarmouth, James Paget University Hospitals NHS Foundation Trust</t>
  </si>
  <si>
    <t>PZ128</t>
  </si>
  <si>
    <t>Pilgrim Hospital, Boston, United Lincolnshire Hospitals NHS Trust</t>
  </si>
  <si>
    <t>PZ129</t>
  </si>
  <si>
    <t>Harrogate District Hospital, Harrogate and District NHS Foundation Trust</t>
  </si>
  <si>
    <t>PZ130</t>
  </si>
  <si>
    <t>Chelsea &amp; Westminster Hospital, London, Chelsea and Westminister Hospital NHS Trust</t>
  </si>
  <si>
    <t>PZ131</t>
  </si>
  <si>
    <t>Peterborough City Hospital, Peterborough and Stamford Hospitals NHS Trust</t>
  </si>
  <si>
    <t>PZ132</t>
  </si>
  <si>
    <t>Ysbyty Gwynedd Hospital, Wales, Besti Cadwaladr University Health Board</t>
  </si>
  <si>
    <t>PZ133</t>
  </si>
  <si>
    <t>James Cook University Hospital, Middlesbrough, South Tees Hospitals NHS Trust</t>
  </si>
  <si>
    <t>PZ134</t>
  </si>
  <si>
    <t>Trafford General Hospital, Manchester, Trafford Healthcare NHS Trust</t>
  </si>
  <si>
    <t>PZ135</t>
  </si>
  <si>
    <t>Royal Alexandra Hospital, Brighton, Brighton and Sussex University Hospitals NHS Trust</t>
  </si>
  <si>
    <t>PZ136</t>
  </si>
  <si>
    <t>Royal Manchester Childrens Hospital, Central Manchester University Hospitals NHS Foundation Trust</t>
  </si>
  <si>
    <t>PZ137</t>
  </si>
  <si>
    <t>Musgrove Park Hospital, Taunton, Taunton and Somerset NHS Foundation Trust</t>
  </si>
  <si>
    <t>PZ138</t>
  </si>
  <si>
    <t>Warwick Hospital, South Warwickshire NHS Foundation Trust</t>
  </si>
  <si>
    <t>PZ139</t>
  </si>
  <si>
    <t xml:space="preserve">Bristol Royal Hospital for Children, University Hospitals Bristol NHS Foundation Trust </t>
  </si>
  <si>
    <t>PZ140</t>
  </si>
  <si>
    <t>Tameside General Hospital, Ashton under Lyne, Tameside Hospital NHS Foundation Trust</t>
  </si>
  <si>
    <t>PZ141</t>
  </si>
  <si>
    <t>South Tyneside District Hospital, South Shields, South Tyneside NHS Foundation Trust</t>
  </si>
  <si>
    <t>PZ143</t>
  </si>
  <si>
    <t>PZ144</t>
  </si>
  <si>
    <t xml:space="preserve">Good Hope Hospital, Sutton Coldfield, Heart of England NHS Foundation Trust </t>
  </si>
  <si>
    <t>PZ145</t>
  </si>
  <si>
    <t>Milton Keynes Hospital, Milton Keynes Hospital NHS Foundation Trust</t>
  </si>
  <si>
    <t>PZ146</t>
  </si>
  <si>
    <t xml:space="preserve">Southend Hospital, Southend University Hospital NHS Foundation Trust </t>
  </si>
  <si>
    <t>PZ149</t>
  </si>
  <si>
    <t>Barnsley District General Hospital, Barnsley Hospital NHS Foundation Trust</t>
  </si>
  <si>
    <t>PZ150</t>
  </si>
  <si>
    <t>Cumberland Infirmary, Cumbria Partnership NHS Foundation Trust</t>
  </si>
  <si>
    <t>PZ151</t>
  </si>
  <si>
    <t>Queen Elizabeth Hospital, Woolwich, South London Healthcare NHS Trust</t>
  </si>
  <si>
    <t>PZ152</t>
  </si>
  <si>
    <t>Torbay Hospital, Torquay, South Devon Healthcare NHS Foundation Trust</t>
  </si>
  <si>
    <t>PZ153</t>
  </si>
  <si>
    <t>Whiston Hospital, Prescott, St Helens and Knowsley Teaching Hospitals NHS Trust</t>
  </si>
  <si>
    <t>PZ156</t>
  </si>
  <si>
    <t>Queen Elizabeth Hospital, Kings Lynn, Queen Elizabeth Hospitals NHS Trust</t>
  </si>
  <si>
    <t>PZ157</t>
  </si>
  <si>
    <t>Royal Free London NHS Foundation Trust, Royal Free Hampstead NHS Trust</t>
  </si>
  <si>
    <t>PZ158</t>
  </si>
  <si>
    <t>PZ159</t>
  </si>
  <si>
    <t>North Hampshire Hospital, Basingstoke, Hampshire Hospitals NHS Foundation Trust</t>
  </si>
  <si>
    <t>PZ162</t>
  </si>
  <si>
    <t>Bishop Auckland General Hospital, County Durham and Darlington NHS Foundation Trust</t>
  </si>
  <si>
    <t>PZ163</t>
  </si>
  <si>
    <t xml:space="preserve">University Hosptial of North Tees, North Tees and Hartlepool NHS Trust </t>
  </si>
  <si>
    <t>PZ164</t>
  </si>
  <si>
    <t>Rotherham General Hospital, The Rotherham NHS Foundation Trust</t>
  </si>
  <si>
    <t>PZ167</t>
  </si>
  <si>
    <t>University Hospitals of Morecambe Bay NHS Trust, University Hospitals of Morecambe Bay NHS Trust</t>
  </si>
  <si>
    <t>PZ168</t>
  </si>
  <si>
    <t>Grantham and District Hospital, United Lincolnshire Hospitals NHS Trust</t>
  </si>
  <si>
    <t>PZ169</t>
  </si>
  <si>
    <t>Salisbury District Hospital, Salisbury NHS Foundation Trust</t>
  </si>
  <si>
    <t>PZ170</t>
  </si>
  <si>
    <t>Arrowe Park Hospital, Upton, Wirral University Teaching Hospital NHS Foundation Trust</t>
  </si>
  <si>
    <t>PZ171</t>
  </si>
  <si>
    <t>Broomfield Hospital, Chelmsford, Mid Essex Hospital Services NHS Trust</t>
  </si>
  <si>
    <t>PZ172</t>
  </si>
  <si>
    <t>Watford General Hospital  &amp; Peace Children’s Services, West Herts Hospitals NHS Trust and Herthfordshire Community NHS trust</t>
  </si>
  <si>
    <t>PZ173</t>
  </si>
  <si>
    <t xml:space="preserve">Yeovil District Hospital, Yeovil District Hospital NHS Foundation Trust </t>
  </si>
  <si>
    <t>PZ174</t>
  </si>
  <si>
    <t>Kettering General Hospital, Kettering General Hospital Trust</t>
  </si>
  <si>
    <t>PZ175</t>
  </si>
  <si>
    <t>Queen Mary's Hospital, Sidcup, South London Healthcare NHS Trust</t>
  </si>
  <si>
    <t>PZ176</t>
  </si>
  <si>
    <t>St Peter's Hospital, Chertsey, Ashford and St Peter's Hospitals NHS Trust</t>
  </si>
  <si>
    <t>PZ177</t>
  </si>
  <si>
    <t>Royal Bolton Hospital, Bolton Hospital NHS Foundation Trust</t>
  </si>
  <si>
    <t>PZ178</t>
  </si>
  <si>
    <t>Manor Hospital, Walsall, Walsall Healthcare NHS Trust</t>
  </si>
  <si>
    <t>PZ179</t>
  </si>
  <si>
    <t>Countess of Chester Hospital NHS Trust, Countess Of Chester Hospital NHS Foundation Trust</t>
  </si>
  <si>
    <t>PZ180</t>
  </si>
  <si>
    <t>Kings Mill Hospital, Sutton-in-Ashfield, Sherwood Forest Hospitals NHS Foundation Trust</t>
  </si>
  <si>
    <t>PZ181</t>
  </si>
  <si>
    <t>Ipswich Hospital, The Ipswich Hospital NHS Trust</t>
  </si>
  <si>
    <t>PZ182</t>
  </si>
  <si>
    <t xml:space="preserve">West Middlesex University Hospital, London, West Middlesex University Hospital NHS Trust </t>
  </si>
  <si>
    <t>PZ183</t>
  </si>
  <si>
    <t>Royal Preston Hospital, Lancashire Teaching Hospitals NHS Foundation Trust</t>
  </si>
  <si>
    <t>PZ185</t>
  </si>
  <si>
    <t>Bronglais General Hospital, Wales, Hywel Dda Local Health Board</t>
  </si>
  <si>
    <t>PZ186</t>
  </si>
  <si>
    <t>Huddersfield Royal Infirmary, Calderdale &amp; Huddersfield NHS Foundation Trust</t>
  </si>
  <si>
    <t>PZ187</t>
  </si>
  <si>
    <t>Wrexham Maelor Hospital, Besti Cadwaladr University Health Board</t>
  </si>
  <si>
    <t>PZ188</t>
  </si>
  <si>
    <t>Royal Gwent Hospital, Aneurin Bevan Health Board</t>
  </si>
  <si>
    <t>PZ189</t>
  </si>
  <si>
    <t>Royal Glamorgan Hospital, Cwm Taf Health Board</t>
  </si>
  <si>
    <t>PZ190</t>
  </si>
  <si>
    <t>Withybush General Hospital, Hywel Dda Health Board</t>
  </si>
  <si>
    <t>PZ191</t>
  </si>
  <si>
    <t>Ealing Hospital, Ealing Hospital NHS Trust</t>
  </si>
  <si>
    <t>PZ193</t>
  </si>
  <si>
    <t>Neath Port Talbot Hospital, Abertawe Bro Morgannwg University Health Board</t>
  </si>
  <si>
    <t>PZ196</t>
  </si>
  <si>
    <t>Great Ormond Street Hospital, London, Great Ormond Street Hospital for Childen NHS Trust</t>
  </si>
  <si>
    <t>PZ199</t>
  </si>
  <si>
    <t>North Middlesex University Hospital, North Middlesex University Hospital NHS Trust</t>
  </si>
  <si>
    <t>PZ200</t>
  </si>
  <si>
    <t>Princess Alexandra Hospital, Harlow (inc Rectory Lane Health Center, Essex and Florence Nightingale clinic, Harlow) (submitting with Herts &amp; Essex), The Princess Alexandra Hospital NHS Trust  and Herthfordshire community NHS trust</t>
  </si>
  <si>
    <t>PZ202</t>
  </si>
  <si>
    <t>St Marys Hospital, Imperial College, London, Imperial College Heathcare NHS Trust</t>
  </si>
  <si>
    <t>PZ203</t>
  </si>
  <si>
    <t>University College London Hospital, London, University College London Hospitals NHS Foundation Trust</t>
  </si>
  <si>
    <t>PZ213</t>
  </si>
  <si>
    <t>East Surrey Hospital, Surrey and Sussex NHS Trust</t>
  </si>
  <si>
    <t>PZ215</t>
  </si>
  <si>
    <t>Kings College Hospital, London, King's College Hospital NHS Trust</t>
  </si>
  <si>
    <t>PZ216</t>
  </si>
  <si>
    <t xml:space="preserve">Tunbridge Wells Hospital (formerly Pembury Hospital) , Maidstone and Tunbridge Wells Area and NHS Trust </t>
  </si>
  <si>
    <t>PZ218</t>
  </si>
  <si>
    <t>Frimley Park Hospital, Camberley, Frimley Park Hospital NHS Trust</t>
  </si>
  <si>
    <t>PZ219</t>
  </si>
  <si>
    <t>Sheffield Childrens Hospital, Sheffield Children's NHS Foundation Trust</t>
  </si>
  <si>
    <t>PZ220</t>
  </si>
  <si>
    <t>Bedford Hospital, Bedford Hospital NHS Trust</t>
  </si>
  <si>
    <t>PZ221</t>
  </si>
  <si>
    <t>Great Western Hospital, Swindon, Great Western Hospitals NHS Foundation Trust</t>
  </si>
  <si>
    <t>PZ222</t>
  </si>
  <si>
    <t xml:space="preserve">New Cross Hospital, Wolverhampton, The Royal Wolverhampton Hospitals NHS Trust </t>
  </si>
  <si>
    <t>PZ223</t>
  </si>
  <si>
    <t>Sandwell General Hospital, West Bromwich, Sandwell and West Birmingham Hospitals NHS Trust</t>
  </si>
  <si>
    <t>PZ225</t>
  </si>
  <si>
    <t>Worcestershire Royal Hospital, Worcestershire Acute Hospitals NHS Trust</t>
  </si>
  <si>
    <t>PZ226</t>
  </si>
  <si>
    <t>Dewsbury &amp; District Hospital, The Mid Yorkshire Hospitals NHS Trust</t>
  </si>
  <si>
    <t>PZ228</t>
  </si>
  <si>
    <t>Prince Charles Hospital, Merthyr Tydfil, Cwm Taf Health Board</t>
  </si>
  <si>
    <t>PZ230</t>
  </si>
  <si>
    <t xml:space="preserve">Conquest Hospital, East Sussex NHS Trust </t>
  </si>
  <si>
    <t>PZ231</t>
  </si>
  <si>
    <t>Salford Royal Hospital, Salford Royal NHS Foundation Trust</t>
  </si>
  <si>
    <t>PZ232</t>
  </si>
  <si>
    <t>Queen's Hospital, Romford, Barking, Havering &amp; Redbridge University Hospitals NHS Trust</t>
  </si>
  <si>
    <t>PZ234</t>
  </si>
  <si>
    <t>North Manchester General Hospital, The Pennine Acute Hospitals NHS Trust</t>
  </si>
  <si>
    <t>PZ238</t>
  </si>
  <si>
    <t>Queen Alexandra Hospital, Portsmouth, Portsmouth Hospitals NHS Trust</t>
  </si>
  <si>
    <t>PZ240</t>
  </si>
  <si>
    <t>Russells Hall Hospital, The Dudley Group of Hospitals NHS Foundation Trust</t>
  </si>
  <si>
    <t>PZ242</t>
  </si>
  <si>
    <t xml:space="preserve">Cheltenham and Gloucester Hospital, Gloucestershire Hospitals NHS Trust </t>
  </si>
  <si>
    <t>England and Wales</t>
  </si>
  <si>
    <t>Funnels</t>
  </si>
  <si>
    <t>Numerator</t>
  </si>
  <si>
    <t>Denominator</t>
  </si>
  <si>
    <t>Percentage</t>
  </si>
  <si>
    <t>x-axis</t>
  </si>
  <si>
    <t>Lower 2SD</t>
  </si>
  <si>
    <t>Upper 2SD</t>
  </si>
  <si>
    <t>Upper 3SD</t>
  </si>
  <si>
    <t>Unit plots</t>
  </si>
  <si>
    <t>regional plots</t>
  </si>
  <si>
    <t>Selected unit</t>
  </si>
  <si>
    <t>Mean</t>
  </si>
  <si>
    <t>Lower 3SD</t>
  </si>
  <si>
    <t>E&amp;W Mean</t>
  </si>
  <si>
    <t>E&amp;W SD</t>
  </si>
  <si>
    <t>All units</t>
  </si>
  <si>
    <t>Regional units</t>
  </si>
  <si>
    <t>Adjusted mean HbA1c</t>
  </si>
  <si>
    <t>Adjusted percentage of children and young people with a HbA1c of more than 80 mmol/mol</t>
  </si>
  <si>
    <t>Adjusted percentage of children and young people with a HbA1c of less than 58 mmol/mol</t>
  </si>
  <si>
    <t>Lower 3sd</t>
  </si>
  <si>
    <t>Upper 3sd</t>
  </si>
  <si>
    <t>UK value</t>
  </si>
  <si>
    <t>Select unit:</t>
  </si>
  <si>
    <t>Characteristics</t>
  </si>
  <si>
    <t>Care processes</t>
  </si>
  <si>
    <t>HbA1c</t>
  </si>
  <si>
    <t>Microvascular</t>
  </si>
  <si>
    <t>Auto-immune</t>
  </si>
  <si>
    <t>Total included in audit</t>
  </si>
  <si>
    <t>Age</t>
  </si>
  <si>
    <t>Ethnic group</t>
  </si>
  <si>
    <t>Type of diabetes</t>
  </si>
  <si>
    <t>0-4</t>
  </si>
  <si>
    <t>5-9</t>
  </si>
  <si>
    <t>10-14</t>
  </si>
  <si>
    <t>15-19</t>
  </si>
  <si>
    <t>20-24</t>
  </si>
  <si>
    <t>White</t>
  </si>
  <si>
    <t>Asian</t>
  </si>
  <si>
    <t>Black</t>
  </si>
  <si>
    <t>Mixed</t>
  </si>
  <si>
    <t>Other</t>
  </si>
  <si>
    <t>Not stated</t>
  </si>
  <si>
    <t>Missing</t>
  </si>
  <si>
    <t>Type 1</t>
  </si>
  <si>
    <t>Type 2</t>
  </si>
  <si>
    <t>Cystic fibrosis related</t>
  </si>
  <si>
    <t>Monogenic types</t>
  </si>
  <si>
    <t>England</t>
  </si>
  <si>
    <t>Number in audit</t>
  </si>
  <si>
    <t>0-4 years</t>
  </si>
  <si>
    <t>5-9 years</t>
  </si>
  <si>
    <t>10-14 years</t>
  </si>
  <si>
    <t>15-19 years</t>
  </si>
  <si>
    <t>20-24 years</t>
  </si>
  <si>
    <t>Treatment</t>
  </si>
  <si>
    <t>Care processes for young people aged 12+ years</t>
  </si>
  <si>
    <t>Blood pressure</t>
  </si>
  <si>
    <t>Body mass index</t>
  </si>
  <si>
    <t>Albuminuria</t>
  </si>
  <si>
    <t>Eye screening</t>
  </si>
  <si>
    <t>Foot examination</t>
  </si>
  <si>
    <t>Smoking</t>
  </si>
  <si>
    <t>Thyroid function</t>
  </si>
  <si>
    <t>Screening for coeliac disease</t>
  </si>
  <si>
    <t>Denominator - HbA1c</t>
  </si>
  <si>
    <t>Denominator - others</t>
  </si>
  <si>
    <t>Age of children and young people included in the audit</t>
  </si>
  <si>
    <t xml:space="preserve">Type of diabetes </t>
  </si>
  <si>
    <t>Denominator- T1 screening</t>
  </si>
  <si>
    <t>Thyroid disease</t>
  </si>
  <si>
    <t>Coeliac disease</t>
  </si>
  <si>
    <t>Percentage of children and young people with Type 1 diabetes meeting HbA1c targets</t>
  </si>
  <si>
    <t>Unadjusted HbA1c figures (Type 1 diabetes only)</t>
  </si>
  <si>
    <t>Adjusted HbA1c figures (Type 1 diabetes only)</t>
  </si>
  <si>
    <t>Median</t>
  </si>
  <si>
    <t>% &lt;48 mmol/mol</t>
  </si>
  <si>
    <t>% &lt;53 mmol/mol</t>
  </si>
  <si>
    <t>% &lt;58 mmol/mol</t>
  </si>
  <si>
    <t>% 58-80mmol/mol</t>
  </si>
  <si>
    <t>% &gt;69mmol/mol</t>
  </si>
  <si>
    <t>% &gt;75mmol/mol</t>
  </si>
  <si>
    <t>% 80+mmol/mol</t>
  </si>
  <si>
    <t>% &lt;58mmol/mol</t>
  </si>
  <si>
    <t>% &gt;80mmol/mol</t>
  </si>
  <si>
    <t>Treatment regime</t>
  </si>
  <si>
    <t>Treatment regime (Type 1 diabetes only)</t>
  </si>
  <si>
    <t>No insulin</t>
  </si>
  <si>
    <t>1-2 insulin injections/day</t>
  </si>
  <si>
    <t>3 insulin injections/day</t>
  </si>
  <si>
    <t>4 or more insulin injections /day</t>
  </si>
  <si>
    <t>Insulin Pump therapy</t>
  </si>
  <si>
    <t>Oral hypoglycaemics</t>
  </si>
  <si>
    <t>Oral hypoglycaemics and insulin</t>
  </si>
  <si>
    <t>Missing data</t>
  </si>
  <si>
    <t>Multiple daily injections</t>
  </si>
  <si>
    <t>Normal</t>
  </si>
  <si>
    <t>Abnormal</t>
  </si>
  <si>
    <t>Normoalbuminuria</t>
  </si>
  <si>
    <t>Microalbuminuria</t>
  </si>
  <si>
    <t>Macroalbuminuria</t>
  </si>
  <si>
    <t>Denominator - eyes</t>
  </si>
  <si>
    <t>Denominator - albumin</t>
  </si>
  <si>
    <t>Abnormal eye screening</t>
  </si>
  <si>
    <t>Missing eye screening data</t>
  </si>
  <si>
    <t>Missing albuminuria data</t>
  </si>
  <si>
    <t>Macrovascular disease risk factors</t>
  </si>
  <si>
    <t>Body mass index (Type 1 diabetes only)</t>
  </si>
  <si>
    <t>'High normal' blood pressure</t>
  </si>
  <si>
    <t>'High' blood pressure</t>
  </si>
  <si>
    <t>&lt;4mmol/mol</t>
  </si>
  <si>
    <t>&lt;5mmol/mol</t>
  </si>
  <si>
    <t>Underweight</t>
  </si>
  <si>
    <t>Healthy weight</t>
  </si>
  <si>
    <t>Overweight</t>
  </si>
  <si>
    <t>Obese</t>
  </si>
  <si>
    <t>Received structured education</t>
  </si>
  <si>
    <t>No referral required</t>
  </si>
  <si>
    <t>Referred and seen</t>
  </si>
  <si>
    <t>Referred and no evidence been seen</t>
  </si>
  <si>
    <t>With thyroid disease</t>
  </si>
  <si>
    <t>On gluten free diet</t>
  </si>
  <si>
    <t xml:space="preserve">Macrovascular </t>
  </si>
  <si>
    <t>Denominator - blood pressure</t>
  </si>
  <si>
    <t>Denominator - cholesterol</t>
  </si>
  <si>
    <t>Denominator - BMI</t>
  </si>
  <si>
    <t>Total cholesterol &lt;4mmol/mol</t>
  </si>
  <si>
    <t>Total cholesterol &lt;5mmol/mol</t>
  </si>
  <si>
    <t>Education and psychological support</t>
  </si>
  <si>
    <t>Denominator - education</t>
  </si>
  <si>
    <t>Denominator - support</t>
  </si>
  <si>
    <t>Denominator - thyroid</t>
  </si>
  <si>
    <t>Denominator - coeliac</t>
  </si>
  <si>
    <t>‘A programme of self-management education, tailored to the child or young person’s and their family’s needs, both at the time of initial diagnosis and on an ongoing basis throughout the child’s or young person’s attendance at the paediatric diabetes service. This is a programme offered in addition to the education provided at routine outpatient consultations.’</t>
  </si>
  <si>
    <t>Treatment regime for people with Type 1 diabetes</t>
  </si>
  <si>
    <t>Body mass index categories for CYP with Type 1 diabetes</t>
  </si>
  <si>
    <t>Percentage of young people aged 12 years and older who received all seven care processes</t>
  </si>
  <si>
    <t>To plot</t>
  </si>
  <si>
    <t>2. Clinic characteristics</t>
  </si>
  <si>
    <t>1. Introduction</t>
  </si>
  <si>
    <t>3. Completion of care processes</t>
  </si>
  <si>
    <t>4. Outcomes of care</t>
  </si>
  <si>
    <t>5. Access to structured education and CAMHS</t>
  </si>
  <si>
    <t>6. Thyroid and coeliac disease</t>
  </si>
  <si>
    <t>7. Conclusion</t>
  </si>
  <si>
    <t>The seven key care processes</t>
  </si>
  <si>
    <t>No psychology referral required</t>
  </si>
  <si>
    <t>Referred and seen by psychology services</t>
  </si>
  <si>
    <t>Missing data on psychology services</t>
  </si>
  <si>
    <t>LCI</t>
  </si>
  <si>
    <t>UCI</t>
  </si>
  <si>
    <t>E&amp;W</t>
  </si>
  <si>
    <t>2013/14</t>
  </si>
  <si>
    <t>2014/15</t>
  </si>
  <si>
    <t>Median HbA1c for children and young people with Type 1 diabetes</t>
  </si>
  <si>
    <t>PZ050</t>
  </si>
  <si>
    <t>PZ090</t>
  </si>
  <si>
    <t>PZ184</t>
  </si>
  <si>
    <t>-</t>
  </si>
  <si>
    <t>* - data surpressed due to small numbers</t>
  </si>
  <si>
    <t>Singleton Hospital, Abertawe Bro Morgannwg University Health Board, Wales</t>
  </si>
  <si>
    <t>Norfolk and Norwich University Hospital, Norfolk and Norwich University Hospital Trust, East of England</t>
  </si>
  <si>
    <t>Northampton General Hospital,  Northampton General Hospital NHS Trust, East Midlands</t>
  </si>
  <si>
    <t>Derbyshire Children’s Hospital, Derby Hospitals NHS Foundation Trust, East Midlands</t>
  </si>
  <si>
    <t>Doncaster Royal Infirmary, Doncaster and Bassetlaw Hospitals NHS Foundation Trust, Yorkshire and the Humber</t>
  </si>
  <si>
    <t>John Radcliffe Hospital, Oxford Radcliffe Hospitals NHS Trust, South Central</t>
  </si>
  <si>
    <t>Macclesfield District General Hospital, East Cheshire NHS Trust, North West</t>
  </si>
  <si>
    <t>Luton and Dunstable Hospital, Luton and Dunstable Hospital NHS Foundation Trust, East of England</t>
  </si>
  <si>
    <t>Glan Clwyd District General Hospital, Besti Cadwaladr University Health Board, Wales</t>
  </si>
  <si>
    <t>Barnet Hospital, Barnet and Chase Farm Hospitals NHS Trust, London and South East</t>
  </si>
  <si>
    <t>Chase Farm Hospital, Barnet and Chase Farm Hospitals NHS Trust, London and South East</t>
  </si>
  <si>
    <t>Wythenshawe Hospital, University Hospital of South Manchester NHS Foundation Trust, North West</t>
  </si>
  <si>
    <t>Bassetlaw Hospital, Doncaster and Bassetlaw Hospitals NHS Foundation Trust, Yorkshire and the Humber</t>
  </si>
  <si>
    <t>Dorset County Hospital, Dorset County Hospital NHS Foundation Trust, South Central</t>
  </si>
  <si>
    <t>Worthing Hospital, Western Sussex Hospitals NHS, London and South East</t>
  </si>
  <si>
    <t>Basildon Hospital, Basildon and Thurrock University Hospitals NHS Foundation Trust, East of England</t>
  </si>
  <si>
    <t>Diana Princess Of Wales Hospital, Northern Lincolnshire and Goole Hospitals NHS Foundation Trust, Yorkshire and the Humber</t>
  </si>
  <si>
    <t>Wexham Park Hospital, Heatherwood and Wexham Park Hospitals Trust, South Central</t>
  </si>
  <si>
    <t>West Cumberland Hospital, North Cumbria University Hospitals NHS Trust, North West</t>
  </si>
  <si>
    <t>St George's Hospital, St George's Healthcare NHS Trust, London and South East</t>
  </si>
  <si>
    <t>East Kent Hospitals NHS Trust, East Kent Hospitals University NHS Foundation Trust, London and South East</t>
  </si>
  <si>
    <t>Hull Royal Infirmary, Hull and East Yorkshire Hospitals NHS Trust, Yorkshire and the Humber</t>
  </si>
  <si>
    <t>Friarage Hospital, South Tees Hospitals NHS Trust,  Yorkshire and the Humber/ North East</t>
  </si>
  <si>
    <t>Stoke Mandeville Hospital, Buckinghamshire Hospitals NHS Trust, South Central</t>
  </si>
  <si>
    <t>Leighton Hospital, Mid-Cheshire Hospitals NHS Trust, North West</t>
  </si>
  <si>
    <t>St Richard's Hospital, Western Sussex Hospitals NHS Trust, London and South East</t>
  </si>
  <si>
    <t>Royal Victoria Infirmary, The Newcastle Upon Tyne Hospital Trust, North East</t>
  </si>
  <si>
    <t>Queens Hospital, Burton Hospitals NHS Trust, West Midlands</t>
  </si>
  <si>
    <t>Royal Hampshire County Hospital, Winchester and Eastleigh Healthcare NHS Trust, South Central</t>
  </si>
  <si>
    <t>Royal Berkshire Hospital, Royal Berkshire NHS Foundation Trust, South Central</t>
  </si>
  <si>
    <t>Whipps Cross University Hospital, Whipps Cross University NHS Trust, London and South East</t>
  </si>
  <si>
    <t>Wycombe General, Buckinghamshire Hospitals NHS Trust, South Central</t>
  </si>
  <si>
    <t>Birmingham Heartlands Hospital, Heart of England NHS Foundation Trust, West Midlands</t>
  </si>
  <si>
    <t>Addenbrooke's Hospital, Cambridge University Hospitals NHS Foundation Trust, East of England</t>
  </si>
  <si>
    <t>Nottingham Children's Hospital, Nottingham University Hospitals NHS Trust, East Midlands</t>
  </si>
  <si>
    <t>Whittington Hospital, Whittington Hospital NHS Trust, London and South East</t>
  </si>
  <si>
    <t>Airedale General Hospital, Whittington Hospital NHS Trust, Yorkshire and the Humber</t>
  </si>
  <si>
    <t>Lincoln County Hospital, United Lincolnshire Hospitals NHS Trust, East Midlands</t>
  </si>
  <si>
    <t>Warrington General Hospital, Warrington and Halton Hospitals NHS Foundation Trust, North West</t>
  </si>
  <si>
    <t>Queen Mary's Hospital for Children, Epsom and St Helier Trust, London and South East</t>
  </si>
  <si>
    <t>Nevill Hall Hospital, Aneurin Bevan Health Board, Wales</t>
  </si>
  <si>
    <t>Scunthorpe General Hospital, Northern Lincolnshire and Goole Hospitals NHS Foundation Trust, Yorkshire and the Humber</t>
  </si>
  <si>
    <t>Poole General Hospital, Poole Hospital NHS Trust, South Central</t>
  </si>
  <si>
    <t>Leicester Royal Infirmary, University Hospitals Leicester NHS Trust, East Midlands</t>
  </si>
  <si>
    <t>West Wales General Hospital, Hywel Dda Health Board, Wales</t>
  </si>
  <si>
    <t>Kingston Hospital, Kingston Hospital NHS Trust, London and South East</t>
  </si>
  <si>
    <t>Newham General Hospital, Newham University Hospital NHS Trust, London and South East</t>
  </si>
  <si>
    <t>The Royal London Hospital, Barts and the London NHS Trust, London and South East</t>
  </si>
  <si>
    <t>Royal Devon and Exeter, Royal Devon and Exeter NHS Foundation Trust, South West</t>
  </si>
  <si>
    <t>Croydon University Hospital, Croydon Health Services NHS Trust, London and South East</t>
  </si>
  <si>
    <t>Chesterfield Royal Hospital, Chesterfield Royal Hospital NHS Foundation Trust, East Midlands</t>
  </si>
  <si>
    <t>Staffordshire General Hospital, Mid-Staffordshire NHS Foundation Trust, West Midlands</t>
  </si>
  <si>
    <t>Royal Cornwall Hospital, Royal Cornwall Hospitals NHS Trust, South West</t>
  </si>
  <si>
    <t>Royal United Bath Hospital, Royal United Hospital Bath NHS Trust, South West</t>
  </si>
  <si>
    <t>Stepping Hill Hospital, Stockport NHS Foundation Trust, North West</t>
  </si>
  <si>
    <t>West Suffolk Hospital, West Suffolk Hospital NHS Trust, East of England</t>
  </si>
  <si>
    <t>Alexandra Hospital, Worcestershire Acute Hospitals NHS Trust, West Midlands</t>
  </si>
  <si>
    <t>Alder Hey Hospital, Alder Hey Children's NHS Foundation Trust, North West</t>
  </si>
  <si>
    <t>St. Mary's Hospital, Isle of Wight Healthcare NHS Trust, South Central</t>
  </si>
  <si>
    <t>Colchester General Hospital, Colchester Hospital University NHS Foundation Trust, East of England</t>
  </si>
  <si>
    <t>North Staffordshire Hospital, University Hospital of North Staffordshire NHS Trust, West Midlands</t>
  </si>
  <si>
    <t>Sunderland Royal Hospital, City Hospitals Sunderland NHS Trust, North East</t>
  </si>
  <si>
    <t>Evelina Children's Hospital at St Thomas Hospital, Guy's and St Thomas' NHS Foundation Trust, London and South East</t>
  </si>
  <si>
    <t>Kidderminster General Hospital, Worcestershire Acute Hospitals NHS Trust, West Midlands</t>
  </si>
  <si>
    <t>Hinchingbrooke Hospital, Hinchingbrooke Health Care NHS Trust, East of England</t>
  </si>
  <si>
    <t>Royal Surrey County Hospital, The Royal Surrey County Hospital NHS Foundation Trust, London and South East</t>
  </si>
  <si>
    <t>Northwick Park Hospital, North West London Hospitals NHS Trust, London and South East</t>
  </si>
  <si>
    <t>Pontefract General Infirmary, The Mid-Yorkshire Hospitals NHS Trust, Yorkshire and the Humber</t>
  </si>
  <si>
    <t>East Lancashire Diabetic Service, East Lancashire Hospitals NHS Trust, North West</t>
  </si>
  <si>
    <t>Princess of Wales Hospital, Abertawe Bro Morgannwg University Health Board, Wales</t>
  </si>
  <si>
    <t>The Princess Royal, Royal Shrewsbury Hospitals NHS Trust, West Midlands</t>
  </si>
  <si>
    <t>Derriford Hospital, Plymouth Hospitals NHS Trust, South West</t>
  </si>
  <si>
    <t>City Hospital Birmingham, Sandwell and West Birmingham Hospitals NHS Trust, West Midlands</t>
  </si>
  <si>
    <t>East and North Herts NHS Trust - incorp: Queen Elizabeth II , The Lister, East and North Hertfordshire NHS Trust, East of England</t>
  </si>
  <si>
    <t>North Devon District Hospital, Northern Devon Healthcare NHS Trust, South West</t>
  </si>
  <si>
    <t>Leeds Children's Hospital, Leeds Teaching Hospitals NHS Trust, Yorkshire and the Humber</t>
  </si>
  <si>
    <t>Hillingdon Hospital, Hillingdon Hospital NHS Trust, London and South East</t>
  </si>
  <si>
    <t>Royal Albert Edward Infirmary, Wrightington, Wigan and Leigh NHS Foundation Trust, North West</t>
  </si>
  <si>
    <t>St Luke's Hospital, Bradford Teaching Hospitals NHS Trust, Yorkshire and the Humber</t>
  </si>
  <si>
    <t>Victoria Hospital, Blackpool, Fylde and Wyre Hospitals NHS Trust, North West</t>
  </si>
  <si>
    <t>Queen Elizabeth Hospital, Gateshead Health NHS Foundation Trust, North East</t>
  </si>
  <si>
    <t>Birmingham Children's Hospital, Birmingham Children's Hospital NHS Foundation Trust, West Midlands</t>
  </si>
  <si>
    <t>Southampton General Hospital, Southampton University Hospitals NHS Trust, South Central</t>
  </si>
  <si>
    <t>Ormskirk District General Hospital, Southport and Ormskirk NHS Trust, North West</t>
  </si>
  <si>
    <t>Hereford County Hospital, Wye Valley NHS Trust, West Midlands</t>
  </si>
  <si>
    <t>Scarborough General Hospital, Scarborough and North East Yorkshire Healthcare NHS Trust, Yorkshire and the Humber</t>
  </si>
  <si>
    <t>University Hospital of Wales, Cardiff and Vale University Health Board, Wales</t>
  </si>
  <si>
    <t>York District Hospital, York Teaching Hospital NHS Foundation Trust, Yorkshire and the Humber</t>
  </si>
  <si>
    <t>University Hospital Lewisham, Lewisham and Greenwich NHS Trust, London and South East</t>
  </si>
  <si>
    <t>Darent Valley Hospital, Dartford and Gravesham NHS Trust, London and South East</t>
  </si>
  <si>
    <t>North Tyneside General Hospital, North Shields, Northumbria Healthcare NHS Foundation Trust, North East</t>
  </si>
  <si>
    <t>George Eliot Hospital, George Elliot Hospital NHS Trust, West Midlands</t>
  </si>
  <si>
    <t>University Hospital Coventry, University Hospitals Coventry and Warwickshire NHS Trust, West Midlands</t>
  </si>
  <si>
    <t>Maidstone Hospital, Maidstone and Tunbridge Wells Area and NHS Trust, London and South East</t>
  </si>
  <si>
    <t>Medway Maritime Hospital, Medway NHS Foundation Trust, London and South East</t>
  </si>
  <si>
    <t>James Paget Hospital, James Paget University Hospitals NHS Foundation Trust, East of England</t>
  </si>
  <si>
    <t>Pilgrim Hospital, United Lincolnshire Hospitals NHS Trust, East Midlands</t>
  </si>
  <si>
    <t>Harrogate General Hospital, Harrogate and District NHS Foundation Trust, Yorkshire and the Humber</t>
  </si>
  <si>
    <t>Chelsea and Westminster Hospital, Chelsea and Westminister Hospital NHS Trust, London and South East</t>
  </si>
  <si>
    <t>Peterborough General, Peterborough and Stamford Hospitals NHS Trust, East of England</t>
  </si>
  <si>
    <t>Ysbyty Gwynedd Hospital, Besti Cadwaladr University Health Board, Wales</t>
  </si>
  <si>
    <t>James Cook University Hospital, South Tees Hospitals NHS Trust, North East</t>
  </si>
  <si>
    <t>Trafford General Hospital, Trafford Healthcare NHS Trust, North West</t>
  </si>
  <si>
    <t>Royal Alexandra Hospital, Brighton and Sussex University Hospitals NHS Trust, London and South East</t>
  </si>
  <si>
    <t>Royal Manchester Children's Hospital, Central Manchester University Hospitals NHS Foundation Trust, North West</t>
  </si>
  <si>
    <t>Musgrove Park Hospital, Taunton and Somerset NHS Foundation Trust, South West</t>
  </si>
  <si>
    <t>Bristol Royal Hospital for Children, University Hospitals Bristol NHS Foundation Trust, South West</t>
  </si>
  <si>
    <t>Tameside General, Tameside Hospital NHS Foundation Trust, North West</t>
  </si>
  <si>
    <t>South Tyneside District Hospital, South Tyneside NHS Foundation Trust, North East</t>
  </si>
  <si>
    <t>King George Hospital, Barking, Havering and Redbridge University Hospitals NHS Trust, London and South East</t>
  </si>
  <si>
    <t>Good Hope Hospital, Heart of England NHS Foundation Trust, West Midlands</t>
  </si>
  <si>
    <t>Milton Keynes Hospital, Milton Keynes Hospital NHS Foundation Trust, South Central</t>
  </si>
  <si>
    <t>Southend General Hospital, Southend University Hospital NHS Foundation Trust, East of England</t>
  </si>
  <si>
    <t>Barnsley District General Hospital, Barnsley Hospital NHS Foundation Trust, Yorkshire and the Humber</t>
  </si>
  <si>
    <t>Cumberland Infirmary, Cumbria Partnership NHS Foundation Trust, North East</t>
  </si>
  <si>
    <t>Queen Elizabeth Hospital Lewisham and Greenwich NHS Trust, London and South East</t>
  </si>
  <si>
    <t>Torbay Hospital, South Devon Healthcare NHS Foundation Trust, South West</t>
  </si>
  <si>
    <t>Whiston Hospital, St Helens and Knowsley Teaching Hospitals NHS Trust, North West</t>
  </si>
  <si>
    <t>Queen Elizabeth, Kings Lynn, Queen Elizabeth Hospitals NHS Trust, East of England</t>
  </si>
  <si>
    <t>Royal Free and University College Hospital, Royal Free Hampstead NHS Trust, London and South East</t>
  </si>
  <si>
    <t>Epsom General Hospital, Epsom and St Helier University Hospitals NHS Trust, London and South East</t>
  </si>
  <si>
    <t>Basingstoke and North Hampshire Hospital, Basingstoke and North Hampshire NHS Foundation Trust, South Central</t>
  </si>
  <si>
    <t>Bishop Auckland General Hospital, County Durham and Darlington NHS Foundation Trust, North East</t>
  </si>
  <si>
    <t>North Tees General Hospital, North Tees and Hartlepool NHS Trust, North East</t>
  </si>
  <si>
    <t>Rotherham General Hospital, The Rotherham NHS Foundation Trust, Yorkshire and the Humber</t>
  </si>
  <si>
    <t>University Hospitals of Morecambe Bay NHS Foundation Trust, University Hospitals of Morecambe Bay NHS Trust, North West</t>
  </si>
  <si>
    <t>Grantham and District Hospital, United Lincolnshire Hospitals NHS Trust, East Midlands</t>
  </si>
  <si>
    <t>Salisbury District Hospital, Salisbury NHS Foundation Trust, South Central</t>
  </si>
  <si>
    <t>Arrowe Park Hospital, Wirral University Teaching Hospital NHS Foundation Trust, North West</t>
  </si>
  <si>
    <t>Broomfield Hospital, Mid-Essex Hospital Services NHS Trust, East of England</t>
  </si>
  <si>
    <t>Watford General Hospital, West Herts Hospitals NHS Trust, East of England</t>
  </si>
  <si>
    <t>Yeovil District Hospital, Yeovil District Hospital NHS Foundation Trust, South West</t>
  </si>
  <si>
    <t>Kettering General Hospital, Kettering General Hospital Trust, East Midlands</t>
  </si>
  <si>
    <t>Queen Mary's Hospital, South London Healthcare NHS Trust, London and South East</t>
  </si>
  <si>
    <t>St Peter's Hospital, Ashford and St Peter's Hospitals NHS Trust, London and South East</t>
  </si>
  <si>
    <t>Royal Bolton Hospital, Bolton Hospital NHS Foundation Trust, North West</t>
  </si>
  <si>
    <t>Manor Hospital, Walsall Healthcare NHS Trust, West Midlands</t>
  </si>
  <si>
    <t>Countess of Chester Hospital NHS Foundation Trust, Countess Of Chester Hospital NHS Foundation Trust, North West</t>
  </si>
  <si>
    <t>King’s Mill Hospital, Sherwood Forest Hospitals NHS Foundation Trust, East Midlands</t>
  </si>
  <si>
    <t>Ipswich Hospital, The Ipswich Hospital NHS Trust, East of England</t>
  </si>
  <si>
    <t>West Middlesex University Hospital, West Middlesex University Hospital NHS Trust, London and South East</t>
  </si>
  <si>
    <t>Royal Preston Hospital, Lancashire Teaching Hospitals NHS Foundation Trust, North West</t>
  </si>
  <si>
    <t>Eastbourne District General Hospital, East Sussex NHS Trust, London and South East</t>
  </si>
  <si>
    <t>Bronglais General Hospital, Hywel Dda Local Health Board, Wales</t>
  </si>
  <si>
    <t>Huddersfield Royal Infirmary, Calderdale and Huddersfield NHS Foundation Trust, Yorkshire and the Humber</t>
  </si>
  <si>
    <t>Wrexham Maelor Hospital, Besti Cadwaladr University Health Board, Wales</t>
  </si>
  <si>
    <t>Royal Gwent Hospital, Aneurin Bevan Health Board, Wales</t>
  </si>
  <si>
    <t>Royal Glamorgan Hospital, Cwm Taf Health Board, Wales</t>
  </si>
  <si>
    <t>Withybush General Hospital, Hywel Dda Health Board, Wales</t>
  </si>
  <si>
    <t>Ealing Hospital, Ealing Hospital NHS Trust, London and South East</t>
  </si>
  <si>
    <t>Neath Port Talbot Hospital, Abertawe Bro Morgannwg University Health Board, Wales</t>
  </si>
  <si>
    <t>Great Ormond Street Hospital, London, Great Ormond Street Hospital for Children NHS Trust, London and South East</t>
  </si>
  <si>
    <t>North Middlesex University Hospital, North Middlesex University Hospital NHS Trust, London and South East</t>
  </si>
  <si>
    <t>The Princess Alexandra, The Princess Alexandra Hospital NHS Trust, East of England</t>
  </si>
  <si>
    <t>St Marys Hospital, Imperial College Healthcare NHS Trust, London and South East</t>
  </si>
  <si>
    <t>University College Hospital, University College London Hospitals NHS Foundation Trust, London and South East</t>
  </si>
  <si>
    <t>East Surrey Hospital, Surrey and Sussex NHS Trust, London and South East</t>
  </si>
  <si>
    <t>King's College Hospital, King's College Hospital NHS Trust, London and South East</t>
  </si>
  <si>
    <t>Tunbridge Wells Hospital, Maidstone and Tunbridge Wells Area and NHS Trust, London and South East</t>
  </si>
  <si>
    <t>Frimley Park Hospital, Frimley Park Hospital NHS Trust, London and South East</t>
  </si>
  <si>
    <t>Sheffield Children’s Hospital, Sheffield Children's NHS Foundation Trust, Yorkshire and the Humber</t>
  </si>
  <si>
    <t>Bedford Hospital, Bedford Hospital NHS Trust, East of England</t>
  </si>
  <si>
    <t>The Great Western Hospital, Great Western Hospitals NHS Foundation Trust, South West</t>
  </si>
  <si>
    <t>New Cross Hospital, The Royal Wolverhampton Hospitals NHS Trust, West Midlands</t>
  </si>
  <si>
    <t>Sandwell General Hospital, Sandwell and West Birmingham Hospitals NHS Trust, West Midlands</t>
  </si>
  <si>
    <t>Worcester Hospital, Worcestershire Acute Hospitals NHS Trust, West Midlands</t>
  </si>
  <si>
    <t>Dewsbury and District Hospital, The Mid Yorkshire Hospitals NHS Trust, Yorkshire and the Humber</t>
  </si>
  <si>
    <t>Prince Charles Hospital, Cwm Taf Health Board, Wales</t>
  </si>
  <si>
    <t>Conquest Hospital, East Sussex NHS Trust, London and South East</t>
  </si>
  <si>
    <t>Salford Royal Hospital, Salford Royal NHS Foundation Trust, North West</t>
  </si>
  <si>
    <t>Queens Hospital, Barking, Havering and Redbridge University Hospitals NHS Trust, London and South East</t>
  </si>
  <si>
    <t>North Manchester General Hospital, The Pennine Acute Hospitals NHS Trust, North West</t>
  </si>
  <si>
    <t>Queen Alexandra Hospital, Portsmouth Hospitals NHS Trust, South West</t>
  </si>
  <si>
    <t>Russell’s Hall Hospital, The Dudley Group of Hospitals NHS Foundation Trust, West Midlands</t>
  </si>
  <si>
    <t>Cheltenham and Gloucester Hospital, Gloucestershire Hospitals NHS Trust, South West</t>
  </si>
  <si>
    <t>Where historic HbA1c data has not been published for the unit or region #N/A will be shown on the above chart.</t>
  </si>
  <si>
    <t>The collection of outcome measures is an important part of monitoring diabetes control and care. Treatment targets can be viewed as part of the process of care or as an ‘intermediate outcome’ i.e. an intermediary step between a care process of the patient and a ‘hard’ endpoint such as the development of a complication. This section not only covers HbA1c measurements which are recommended as the best indicator of long-term diabetes control, but also covers other indicators of microvascular disease and macrovascular risk factors.</t>
  </si>
  <si>
    <t>'High normal' blood pressure is defined as a systolic and/or a diastolic blood pressure between the 91st and 98th centile adjusted for age and sex.  'High' blood pressure is defined as a systolic and/or diastolic blood pressure above the 98th centile adjusted for age and sex.</t>
  </si>
  <si>
    <t>Adjusting HbA1c data for case mix or demographic characteristics of patients</t>
  </si>
  <si>
    <t>Categories are calculated based on the UK 1990 reference population.  Underweight is defined as under 5th centile, healthy weight as 5th-85th centile, overweight as 85th -95th centile and obese over 95th centile.</t>
  </si>
  <si>
    <t>Princess Royal Hospital, Telford, The Shrewsbury and Telford Hospital NHS Trust</t>
  </si>
  <si>
    <t>St Helier Hospital and Queen Mary's Hospital for Children, Epsom &amp; St Helier University Hospitals NHS Trust</t>
  </si>
  <si>
    <t>*PZ001*</t>
  </si>
  <si>
    <t>*PZ002*</t>
  </si>
  <si>
    <t>*PZ003*</t>
  </si>
  <si>
    <t>*PZ004*</t>
  </si>
  <si>
    <t>*PZ005*</t>
  </si>
  <si>
    <t>*PZ006*</t>
  </si>
  <si>
    <t>*PZ007*</t>
  </si>
  <si>
    <t>*PZ009*</t>
  </si>
  <si>
    <t>*PZ010*</t>
  </si>
  <si>
    <t>*PZ011*</t>
  </si>
  <si>
    <t>*PZ012*</t>
  </si>
  <si>
    <t>*PZ014*</t>
  </si>
  <si>
    <t>*PZ015*</t>
  </si>
  <si>
    <t>*PZ016*</t>
  </si>
  <si>
    <t>*PZ017*</t>
  </si>
  <si>
    <t>*PZ018*</t>
  </si>
  <si>
    <t>*PZ019*</t>
  </si>
  <si>
    <t>*PZ020*</t>
  </si>
  <si>
    <t>*PZ021*</t>
  </si>
  <si>
    <t>*PZ022*</t>
  </si>
  <si>
    <t>*PZ023*</t>
  </si>
  <si>
    <t>*PZ024*</t>
  </si>
  <si>
    <t>*PZ026*</t>
  </si>
  <si>
    <t>*PZ027*</t>
  </si>
  <si>
    <t>*PZ028*</t>
  </si>
  <si>
    <t>*PZ030*</t>
  </si>
  <si>
    <t>*PZ031*</t>
  </si>
  <si>
    <t>*PZ032*</t>
  </si>
  <si>
    <t>*PZ033*</t>
  </si>
  <si>
    <t>*PZ034*</t>
  </si>
  <si>
    <t>*PZ035*</t>
  </si>
  <si>
    <t>*PZ036*</t>
  </si>
  <si>
    <t>*PZ038*</t>
  </si>
  <si>
    <t>*PZ040*</t>
  </si>
  <si>
    <t>*PZ041*</t>
  </si>
  <si>
    <t>*PZ042*</t>
  </si>
  <si>
    <t>*PZ045*</t>
  </si>
  <si>
    <t>*PZ047*</t>
  </si>
  <si>
    <t>*PZ048*</t>
  </si>
  <si>
    <t>*PZ049*</t>
  </si>
  <si>
    <t>*PZ050*</t>
  </si>
  <si>
    <t>*PZ052*</t>
  </si>
  <si>
    <t>*PZ053*</t>
  </si>
  <si>
    <t>*PZ054*</t>
  </si>
  <si>
    <t>*PZ055*</t>
  </si>
  <si>
    <t>*PZ056*</t>
  </si>
  <si>
    <t>*PZ057*</t>
  </si>
  <si>
    <t>*PZ058*</t>
  </si>
  <si>
    <t>*PZ059*</t>
  </si>
  <si>
    <t>*PZ060*</t>
  </si>
  <si>
    <t>*PZ062*</t>
  </si>
  <si>
    <t>*PZ064*</t>
  </si>
  <si>
    <t>*PZ065*</t>
  </si>
  <si>
    <t>*PZ067*</t>
  </si>
  <si>
    <t>*PZ068*</t>
  </si>
  <si>
    <t>*PZ069*</t>
  </si>
  <si>
    <t>*PZ072*</t>
  </si>
  <si>
    <t>*PZ073*</t>
  </si>
  <si>
    <t>*PZ074*</t>
  </si>
  <si>
    <t>*PZ075*</t>
  </si>
  <si>
    <t>*PZ076*</t>
  </si>
  <si>
    <t>*PZ078*</t>
  </si>
  <si>
    <t>*PZ080*</t>
  </si>
  <si>
    <t>*PZ082*</t>
  </si>
  <si>
    <t>*PZ084*</t>
  </si>
  <si>
    <t>*PZ085*</t>
  </si>
  <si>
    <t>*PZ086*</t>
  </si>
  <si>
    <t>*PZ088*</t>
  </si>
  <si>
    <t>*PZ089*</t>
  </si>
  <si>
    <t>*PZ091*</t>
  </si>
  <si>
    <t>*PZ092*</t>
  </si>
  <si>
    <t>*PZ094*</t>
  </si>
  <si>
    <t>*PZ096*</t>
  </si>
  <si>
    <t>*PZ097*</t>
  </si>
  <si>
    <t>*PZ099*</t>
  </si>
  <si>
    <t>*PZ100*</t>
  </si>
  <si>
    <t>*PZ101*</t>
  </si>
  <si>
    <t>*PZ102*</t>
  </si>
  <si>
    <t>*PZ104*</t>
  </si>
  <si>
    <t>*PZ105*</t>
  </si>
  <si>
    <t>*PZ106*</t>
  </si>
  <si>
    <t>*PZ107*</t>
  </si>
  <si>
    <t>*PZ108*</t>
  </si>
  <si>
    <t>*PZ109*</t>
  </si>
  <si>
    <t>*PZ110*</t>
  </si>
  <si>
    <t>*PZ111*</t>
  </si>
  <si>
    <t>*PZ112*</t>
  </si>
  <si>
    <t>*PZ113*</t>
  </si>
  <si>
    <t>*PZ114*</t>
  </si>
  <si>
    <t>*PZ118*</t>
  </si>
  <si>
    <t>*PZ119*</t>
  </si>
  <si>
    <t>*PZ120*</t>
  </si>
  <si>
    <t>*PZ121*</t>
  </si>
  <si>
    <t>*PZ122*</t>
  </si>
  <si>
    <t>*PZ126*</t>
  </si>
  <si>
    <t>*PZ127*</t>
  </si>
  <si>
    <t>*PZ128*</t>
  </si>
  <si>
    <t>*PZ129*</t>
  </si>
  <si>
    <t>*PZ130*</t>
  </si>
  <si>
    <t>*PZ131*</t>
  </si>
  <si>
    <t>*PZ132*</t>
  </si>
  <si>
    <t>*PZ133*</t>
  </si>
  <si>
    <t>*PZ134*</t>
  </si>
  <si>
    <t>*PZ135*</t>
  </si>
  <si>
    <t>*PZ136*</t>
  </si>
  <si>
    <t>*PZ137*</t>
  </si>
  <si>
    <t>*PZ138*</t>
  </si>
  <si>
    <t>*PZ139*</t>
  </si>
  <si>
    <t>*PZ140*</t>
  </si>
  <si>
    <t>*PZ141*</t>
  </si>
  <si>
    <t>*PZ144*</t>
  </si>
  <si>
    <t>*PZ145*</t>
  </si>
  <si>
    <t>*PZ146*</t>
  </si>
  <si>
    <t>*PZ149*</t>
  </si>
  <si>
    <t>*PZ150*</t>
  </si>
  <si>
    <t>*PZ151*</t>
  </si>
  <si>
    <t>*PZ152*</t>
  </si>
  <si>
    <t>*PZ153*</t>
  </si>
  <si>
    <t>*PZ156*</t>
  </si>
  <si>
    <t>*PZ157*</t>
  </si>
  <si>
    <t>*PZ159*</t>
  </si>
  <si>
    <t>*PZ162*</t>
  </si>
  <si>
    <t>*PZ163*</t>
  </si>
  <si>
    <t>*PZ164*</t>
  </si>
  <si>
    <t>*PZ167*</t>
  </si>
  <si>
    <t>*PZ168*</t>
  </si>
  <si>
    <t>*PZ169*</t>
  </si>
  <si>
    <t>*PZ170*</t>
  </si>
  <si>
    <t>*PZ171*</t>
  </si>
  <si>
    <t>*PZ172*</t>
  </si>
  <si>
    <t>*PZ173*</t>
  </si>
  <si>
    <t>*PZ174*</t>
  </si>
  <si>
    <t>*PZ175*</t>
  </si>
  <si>
    <t>*PZ176*</t>
  </si>
  <si>
    <t>*PZ177*</t>
  </si>
  <si>
    <t>*PZ178*</t>
  </si>
  <si>
    <t>*PZ179*</t>
  </si>
  <si>
    <t>*PZ180*</t>
  </si>
  <si>
    <t>*PZ181*</t>
  </si>
  <si>
    <t>*PZ182*</t>
  </si>
  <si>
    <t>*PZ183*</t>
  </si>
  <si>
    <t>*PZ185*</t>
  </si>
  <si>
    <t>*PZ186*</t>
  </si>
  <si>
    <t>*PZ187*</t>
  </si>
  <si>
    <t>*PZ188*</t>
  </si>
  <si>
    <t>*PZ189*</t>
  </si>
  <si>
    <t>*PZ190*</t>
  </si>
  <si>
    <t>*PZ191*</t>
  </si>
  <si>
    <t>*PZ193*</t>
  </si>
  <si>
    <t>*PZ196*</t>
  </si>
  <si>
    <t>*PZ199*</t>
  </si>
  <si>
    <t>*PZ200*</t>
  </si>
  <si>
    <t>*PZ202*</t>
  </si>
  <si>
    <t>*PZ203*</t>
  </si>
  <si>
    <t>*PZ213*</t>
  </si>
  <si>
    <t>*PZ215*</t>
  </si>
  <si>
    <t>*PZ216*</t>
  </si>
  <si>
    <t>*PZ218*</t>
  </si>
  <si>
    <t>*PZ219*</t>
  </si>
  <si>
    <t>*PZ220*</t>
  </si>
  <si>
    <t>*PZ221*</t>
  </si>
  <si>
    <t>*PZ222*</t>
  </si>
  <si>
    <t>*PZ223*</t>
  </si>
  <si>
    <t>*PZ225*</t>
  </si>
  <si>
    <t>*PZ226*</t>
  </si>
  <si>
    <t>*PZ228*</t>
  </si>
  <si>
    <t>*PZ230*</t>
  </si>
  <si>
    <t>*PZ231*</t>
  </si>
  <si>
    <t>*PZ232*</t>
  </si>
  <si>
    <t>*PZ234*</t>
  </si>
  <si>
    <t>*PZ238*</t>
  </si>
  <si>
    <t>*PZ240*</t>
  </si>
  <si>
    <t>*PZ242*</t>
  </si>
  <si>
    <t>E&amp;W figure</t>
  </si>
  <si>
    <t>*</t>
  </si>
  <si>
    <t>Princess Royal University Hospital, Bromley, South London Healthcare NHS Trust, London and South East</t>
  </si>
  <si>
    <t xml:space="preserve"> </t>
  </si>
  <si>
    <t xml:space="preserve">BHR University Hospitals NHS Trust </t>
  </si>
  <si>
    <t xml:space="preserve">Nottingham Children's Hospital </t>
  </si>
  <si>
    <t>East &amp; North Herts NHS Trust - incorp: Queen Elizabeth II , The Lister</t>
  </si>
  <si>
    <t>National Paediatric Diabetes Audit 2015-16</t>
  </si>
  <si>
    <t xml:space="preserve">CONFIDENTIAL - NOT FOR ONWARD CIRCULATION UNTIL RELEASE OF NPDA 2015- 2016 NATIONAL REPORT </t>
  </si>
  <si>
    <t>Thyroid</t>
  </si>
  <si>
    <t>Cumberland Infirmary, North Cumbria University Hospitals NHS Trust</t>
  </si>
  <si>
    <t>2015/16</t>
  </si>
  <si>
    <t>County Durham and Darlington NHS Foundation Trust</t>
  </si>
  <si>
    <t>Pennine Acute Hospitals NHS Trust</t>
  </si>
  <si>
    <t>Northwick Park &amp; Central Middlesex Hospitals, London North West Healthcare NHS Trust</t>
  </si>
  <si>
    <t xml:space="preserve">North Tees and Hartlepool NHS Foundation Trust </t>
  </si>
  <si>
    <t>Ethnicity</t>
  </si>
  <si>
    <t>Use of CAMHS for Type 1</t>
  </si>
  <si>
    <t>`</t>
  </si>
  <si>
    <t>% ≤48 mmol/mol</t>
  </si>
  <si>
    <t>% ≤53 mmol/mol</t>
  </si>
  <si>
    <t>% ≥69mmol/mol</t>
  </si>
  <si>
    <t xml:space="preserve">Microvascular disease </t>
  </si>
  <si>
    <t>Percentage of people with microvascular disease aged 12 years and older and Type 1 diabetes</t>
  </si>
  <si>
    <r>
      <t xml:space="preserve">Eye screening (aged 12+ years </t>
    </r>
    <r>
      <rPr>
        <b/>
        <sz val="11"/>
        <rFont val="Calibri"/>
        <family val="2"/>
        <scheme val="minor"/>
      </rPr>
      <t>and Type 1)</t>
    </r>
  </si>
  <si>
    <r>
      <t xml:space="preserve">Albuminuria (aged 12+ years </t>
    </r>
    <r>
      <rPr>
        <b/>
        <sz val="11"/>
        <rFont val="Calibri"/>
        <family val="2"/>
        <scheme val="minor"/>
      </rPr>
      <t>and Type 1)</t>
    </r>
  </si>
  <si>
    <t xml:space="preserve">Maidstone Hospital, Maidstone and Tunbridge Wells Area and NHS Trust </t>
  </si>
  <si>
    <t>King George, Barking, Havering &amp; Redbridge University Hospitals NHS Trust</t>
  </si>
  <si>
    <t>Epsom General Hospital, Epsom &amp; St Helier University Hospitals NHS Trust</t>
  </si>
  <si>
    <t>Denominator (Type 1 and aged 12+)</t>
  </si>
  <si>
    <t>Blood pressure (aged 12+)</t>
  </si>
  <si>
    <t>Albuminuria (aged 12+)</t>
  </si>
  <si>
    <t>Eye screening (aged 12+)</t>
  </si>
  <si>
    <t>Foot examination (aged 12+)</t>
  </si>
  <si>
    <t>All seven (aged 12+)</t>
  </si>
  <si>
    <t>Screening for auto-immune conditions</t>
  </si>
  <si>
    <t>HbA1c (4 or more)</t>
  </si>
  <si>
    <t>4+ in audit (all ages)</t>
  </si>
  <si>
    <t>HbA1c recorded (Type1)</t>
  </si>
  <si>
    <t>Percentage of children and young peoplewith Type 1 diabetes with a complete year of care who received four more more HbA1c measurements</t>
  </si>
  <si>
    <t>Percentage of children and young people with Type 1 diabetes who received each of the seven key care process</t>
  </si>
  <si>
    <t xml:space="preserve">It has been shown that HbA1c varies with age, sex, ethnicity, duration of diabetes and social deprivation.  Data on HbA1c can be adjusted to take account of the case-mix (demographic characteristics) of a unit.  The adjusted data on HbA1c presented below has been adjusted for age, sex, duration of diabetes and social deprivation based on home postcode.  This means that the variation between units can not be attributed to differences in the patient demographic characteristics.
</t>
  </si>
  <si>
    <t>Percentage of children and young people with Type 1 diabetes with thyroid and coeliac disease</t>
  </si>
  <si>
    <t xml:space="preserve">This PDU level summary provides useful information for clinical staff, healthcare managers, commissioners, children and young people with diabetes and their families. It should be used in conjunction with data presented in the national report 2015-16 when published.  Data should be scrutinised and utilised to drive up quality and standards of care. This can be achieved by benchmarking and adopting practices of care where high levels of performance have been found. The online interactive reporting tool launching following the release of the 2015/16 national report will enable benchmarking against other units/regions/CCGs for all measures and will be a valuable resource for understanding and comparing local performance.  Network working and quality assurance (peer review) based on the findings will be essesntial to achieving quality improvement.  </t>
  </si>
  <si>
    <t>Percentage of people receiving structured education and psychological support with Type 1 diabetes</t>
  </si>
  <si>
    <t>Blood pressure and cholesterol outcomes for young people aged 12 years and older and with Type 1 diabetes</t>
  </si>
  <si>
    <t>1SD</t>
  </si>
  <si>
    <t>2SD</t>
  </si>
  <si>
    <t>3SD</t>
  </si>
  <si>
    <t>1+ in audit (all ages)</t>
  </si>
  <si>
    <t>Received structured education for Type 1</t>
  </si>
  <si>
    <t>Blood pressure (aged 12+ years) Type 1 only</t>
  </si>
  <si>
    <t>Cholesterol (aged 12+ years) Type 1 only</t>
  </si>
  <si>
    <t>Watford General Hospital  &amp; Peace Children’s Services, West Herts Hospitals NHS Trust and Hertfordshire Community NHS trust</t>
  </si>
  <si>
    <r>
      <t xml:space="preserve">Please note that the data provided in this report have been shared with participating units in advance of publication of the national report and of the launch of the interactive online reporting tool in order to share results as soon as possible.  In accordance with information governance rules, any data based on a number less than five has been suppressed and is shown as '#N/A' in the charts below. Please note that results are considered  higher, lower or similar to national averages if they are within 2 standard deviations of the mean, and that this unit level summary includes results from children and young people with </t>
    </r>
    <r>
      <rPr>
        <b/>
        <sz val="11"/>
        <color theme="1"/>
        <rFont val="Calibri"/>
        <family val="2"/>
        <scheme val="minor"/>
      </rPr>
      <t>Type 1 diabetes only</t>
    </r>
    <r>
      <rPr>
        <sz val="11"/>
        <color theme="1"/>
        <rFont val="Calibri"/>
        <family val="2"/>
        <scheme val="minor"/>
      </rPr>
      <t>.</t>
    </r>
  </si>
  <si>
    <t>Denominator (Type 1 full year of care all ages)</t>
  </si>
  <si>
    <t xml:space="preserve">Percentage of children and young people with Type 1 diabetes who received screening within 90 days of diagnosis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</si>
</sst>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0000"/>
  </numFmts>
  <fonts count="25" x14ac:knownFonts="1">
    <font>
      <sz val="11"/>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b/>
      <sz val="12"/>
      <color theme="1"/>
      <name val="Calibri"/>
      <family val="2"/>
      <scheme val="minor"/>
    </font>
    <font>
      <u/>
      <sz val="11"/>
      <color theme="1"/>
      <name val="Calibri"/>
      <family val="2"/>
      <scheme val="minor"/>
    </font>
    <font>
      <sz val="8.25"/>
      <color theme="1"/>
      <name val="Verdana"/>
      <family val="2"/>
    </font>
    <font>
      <sz val="10.5"/>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sz val="11"/>
      <color theme="1"/>
      <name val="Verdana"/>
      <family val="2"/>
    </font>
    <font>
      <sz val="11"/>
      <color rgb="FF000000"/>
      <name val="Calibri"/>
      <family val="2"/>
      <scheme val="minor"/>
    </font>
    <font>
      <b/>
      <sz val="12"/>
      <color theme="3" tint="0.59999389629810485"/>
      <name val="Calibri"/>
      <family val="2"/>
      <scheme val="minor"/>
    </font>
    <font>
      <sz val="9"/>
      <color rgb="FF000000"/>
      <name val="Arial"/>
      <family val="2"/>
    </font>
    <font>
      <b/>
      <sz val="11"/>
      <name val="Calibri"/>
      <family val="2"/>
      <scheme val="minor"/>
    </font>
    <font>
      <u/>
      <sz val="11"/>
      <name val="Calibri"/>
      <family val="2"/>
      <scheme val="minor"/>
    </font>
    <font>
      <b/>
      <sz val="9"/>
      <color indexed="81"/>
      <name val="Tahoma"/>
      <family val="2"/>
    </font>
    <font>
      <sz val="9"/>
      <color indexed="81"/>
      <name val="Tahoma"/>
      <family val="2"/>
    </font>
    <font>
      <sz val="10"/>
      <color theme="1"/>
      <name val="Arial"/>
      <family val="2"/>
    </font>
    <font>
      <sz val="9"/>
      <color indexed="8"/>
      <name val="Arial"/>
      <family val="2"/>
    </font>
  </fonts>
  <fills count="3">
    <fill>
      <patternFill patternType="none"/>
    </fill>
    <fill>
      <patternFill patternType="gray125"/>
    </fill>
    <fill>
      <patternFill patternType="solid">
        <fgColor rgb="FFFFFFFF"/>
        <bgColor indexed="64"/>
      </patternFill>
    </fill>
  </fills>
  <borders count="51">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thin">
        <color indexed="64"/>
      </right>
      <top style="thin">
        <color indexed="64"/>
      </top>
      <bottom/>
      <diagonal/>
    </border>
    <border>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bottom style="thin">
        <color indexed="64"/>
      </bottom>
      <diagonal/>
    </border>
    <border>
      <left/>
      <right style="hair">
        <color auto="1"/>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indexed="64"/>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indexed="64"/>
      </right>
      <top style="hair">
        <color auto="1"/>
      </top>
      <bottom/>
      <diagonal/>
    </border>
    <border>
      <left/>
      <right style="hair">
        <color auto="1"/>
      </right>
      <top style="hair">
        <color auto="1"/>
      </top>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bottom/>
      <diagonal/>
    </border>
    <border>
      <left/>
      <right style="thin">
        <color indexed="64"/>
      </right>
      <top style="hair">
        <color auto="1"/>
      </top>
      <bottom style="hair">
        <color auto="1"/>
      </bottom>
      <diagonal/>
    </border>
    <border>
      <left/>
      <right style="medium">
        <color indexed="64"/>
      </right>
      <top/>
      <bottom style="medium">
        <color indexed="64"/>
      </bottom>
      <diagonal/>
    </border>
    <border>
      <left style="hair">
        <color auto="1"/>
      </left>
      <right style="thin">
        <color indexed="64"/>
      </right>
      <top style="thin">
        <color indexed="64"/>
      </top>
      <bottom/>
      <diagonal/>
    </border>
    <border>
      <left style="hair">
        <color auto="1"/>
      </left>
      <right style="thin">
        <color indexed="64"/>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3" fillId="0" borderId="0" applyFont="0" applyFill="0" applyBorder="0" applyAlignment="0" applyProtection="0"/>
    <xf numFmtId="0" fontId="7" fillId="0" borderId="0"/>
    <xf numFmtId="0" fontId="7" fillId="0" borderId="0"/>
  </cellStyleXfs>
  <cellXfs count="374">
    <xf numFmtId="0" fontId="0" fillId="0" borderId="0" xfId="0"/>
    <xf numFmtId="0" fontId="0" fillId="0" borderId="0" xfId="0" applyFont="1" applyFill="1" applyBorder="1" applyAlignment="1">
      <alignment vertical="center"/>
    </xf>
    <xf numFmtId="0" fontId="1" fillId="0" borderId="0" xfId="0" applyFont="1" applyAlignment="1">
      <alignment horizontal="center"/>
    </xf>
    <xf numFmtId="0" fontId="0" fillId="0" borderId="0" xfId="0" applyBorder="1" applyAlignment="1">
      <alignment horizontal="left"/>
    </xf>
    <xf numFmtId="0" fontId="0" fillId="0" borderId="0" xfId="0"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Fill="1" applyBorder="1"/>
    <xf numFmtId="0" fontId="0" fillId="0" borderId="0" xfId="0" applyFill="1" applyBorder="1" applyAlignment="1">
      <alignment horizontal="left"/>
    </xf>
    <xf numFmtId="0" fontId="0" fillId="0" borderId="0" xfId="0" applyFont="1"/>
    <xf numFmtId="0" fontId="4" fillId="0" borderId="0" xfId="0" applyFont="1" applyAlignment="1">
      <alignment vertical="center"/>
    </xf>
    <xf numFmtId="0" fontId="5" fillId="0" borderId="0" xfId="0" applyFont="1"/>
    <xf numFmtId="164" fontId="5" fillId="0" borderId="0" xfId="1" applyNumberFormat="1" applyFont="1"/>
    <xf numFmtId="0" fontId="4" fillId="0" borderId="0" xfId="0" applyFont="1"/>
    <xf numFmtId="164" fontId="4" fillId="0" borderId="0" xfId="1" applyNumberFormat="1" applyFont="1"/>
    <xf numFmtId="1" fontId="5" fillId="0" borderId="0" xfId="1" applyNumberFormat="1" applyFont="1"/>
    <xf numFmtId="9" fontId="5" fillId="0" borderId="0" xfId="0" applyNumberFormat="1" applyFont="1"/>
    <xf numFmtId="0" fontId="5" fillId="0" borderId="0" xfId="0" applyFont="1" applyAlignment="1">
      <alignment horizontal="center"/>
    </xf>
    <xf numFmtId="9" fontId="6" fillId="0" borderId="0" xfId="1" applyFont="1" applyFill="1" applyBorder="1" applyAlignment="1" applyProtection="1">
      <alignment horizontal="center"/>
    </xf>
    <xf numFmtId="0" fontId="0" fillId="0" borderId="0" xfId="0" applyAlignment="1">
      <alignment horizontal="left"/>
    </xf>
    <xf numFmtId="1" fontId="5" fillId="0" borderId="0" xfId="0" applyNumberFormat="1" applyFont="1"/>
    <xf numFmtId="2" fontId="5" fillId="0" borderId="0" xfId="1" applyNumberFormat="1" applyFont="1"/>
    <xf numFmtId="165" fontId="6" fillId="0" borderId="0" xfId="2" applyNumberFormat="1" applyFont="1" applyBorder="1" applyAlignment="1" applyProtection="1">
      <alignment horizontal="center" vertical="center"/>
    </xf>
    <xf numFmtId="0" fontId="1" fillId="0" borderId="0" xfId="0" applyFont="1" applyAlignment="1">
      <alignment horizontal="left"/>
    </xf>
    <xf numFmtId="0" fontId="1" fillId="0" borderId="0" xfId="0" applyFont="1"/>
    <xf numFmtId="9" fontId="5" fillId="0" borderId="0" xfId="1" applyFont="1"/>
    <xf numFmtId="0" fontId="0" fillId="0" borderId="0" xfId="0" applyAlignment="1">
      <alignment horizontal="left" vertical="top" wrapText="1"/>
    </xf>
    <xf numFmtId="0" fontId="0" fillId="0" borderId="0" xfId="0" applyFont="1" applyAlignment="1">
      <alignment horizontal="left" vertical="top" wrapText="1"/>
    </xf>
    <xf numFmtId="0" fontId="1" fillId="0" borderId="12" xfId="0" applyFont="1" applyBorder="1" applyAlignment="1">
      <alignment horizontal="center"/>
    </xf>
    <xf numFmtId="16" fontId="1" fillId="0" borderId="9" xfId="0" quotePrefix="1" applyNumberFormat="1" applyFont="1" applyBorder="1" applyAlignment="1">
      <alignment horizontal="center"/>
    </xf>
    <xf numFmtId="0" fontId="1" fillId="0" borderId="9" xfId="0" quotePrefix="1"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center"/>
    </xf>
    <xf numFmtId="164" fontId="0" fillId="0" borderId="2" xfId="1" applyNumberFormat="1" applyFont="1" applyBorder="1" applyAlignment="1">
      <alignment horizontal="center"/>
    </xf>
    <xf numFmtId="164" fontId="0" fillId="0" borderId="3" xfId="1" applyNumberFormat="1" applyFont="1" applyBorder="1" applyAlignment="1">
      <alignment horizontal="center"/>
    </xf>
    <xf numFmtId="164" fontId="0" fillId="0" borderId="7" xfId="1" applyNumberFormat="1" applyFont="1"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20" xfId="0" applyBorder="1" applyAlignment="1">
      <alignment horizontal="left"/>
    </xf>
    <xf numFmtId="0" fontId="0" fillId="0" borderId="21" xfId="0" applyBorder="1" applyAlignment="1">
      <alignment horizontal="left"/>
    </xf>
    <xf numFmtId="164" fontId="0" fillId="0" borderId="19" xfId="1" applyNumberFormat="1" applyFont="1" applyBorder="1" applyAlignment="1">
      <alignment horizontal="center"/>
    </xf>
    <xf numFmtId="164" fontId="0" fillId="0" borderId="20" xfId="1" applyNumberFormat="1" applyFont="1" applyBorder="1" applyAlignment="1">
      <alignment horizontal="center"/>
    </xf>
    <xf numFmtId="164" fontId="0" fillId="0" borderId="21" xfId="1" applyNumberFormat="1" applyFont="1" applyBorder="1" applyAlignment="1">
      <alignment horizontal="center"/>
    </xf>
    <xf numFmtId="164" fontId="0" fillId="0" borderId="22" xfId="1" applyNumberFormat="1" applyFont="1" applyBorder="1" applyAlignment="1">
      <alignment horizontal="center"/>
    </xf>
    <xf numFmtId="164" fontId="0" fillId="0" borderId="23" xfId="1" applyNumberFormat="1" applyFont="1" applyBorder="1" applyAlignment="1">
      <alignment horizontal="center"/>
    </xf>
    <xf numFmtId="0" fontId="0" fillId="0" borderId="20" xfId="0" applyFill="1" applyBorder="1" applyAlignment="1">
      <alignment horizontal="left"/>
    </xf>
    <xf numFmtId="0" fontId="0" fillId="0" borderId="0" xfId="0" applyFont="1" applyFill="1" applyBorder="1" applyAlignment="1">
      <alignment horizontal="left" vertical="center"/>
    </xf>
    <xf numFmtId="0" fontId="0" fillId="0" borderId="24" xfId="0" applyBorder="1" applyAlignment="1">
      <alignment horizontal="center"/>
    </xf>
    <xf numFmtId="0" fontId="0" fillId="0" borderId="26" xfId="0" applyBorder="1" applyAlignment="1">
      <alignment horizontal="left"/>
    </xf>
    <xf numFmtId="0" fontId="0" fillId="0" borderId="6" xfId="0" applyBorder="1" applyAlignment="1">
      <alignment horizontal="center"/>
    </xf>
    <xf numFmtId="0" fontId="0" fillId="0" borderId="3" xfId="0" applyBorder="1" applyAlignment="1">
      <alignment horizontal="left"/>
    </xf>
    <xf numFmtId="0" fontId="0" fillId="0" borderId="13" xfId="0" applyBorder="1" applyAlignment="1">
      <alignment horizontal="center"/>
    </xf>
    <xf numFmtId="0" fontId="0" fillId="0" borderId="10" xfId="0" applyBorder="1" applyAlignment="1">
      <alignment horizontal="left"/>
    </xf>
    <xf numFmtId="0" fontId="0" fillId="0" borderId="3" xfId="0" applyFill="1" applyBorder="1" applyAlignment="1">
      <alignment horizontal="left"/>
    </xf>
    <xf numFmtId="0" fontId="0" fillId="0" borderId="21" xfId="0" applyFill="1" applyBorder="1" applyAlignment="1">
      <alignment horizontal="left"/>
    </xf>
    <xf numFmtId="0" fontId="0" fillId="0" borderId="10" xfId="0" applyFill="1" applyBorder="1" applyAlignment="1">
      <alignment horizontal="left"/>
    </xf>
    <xf numFmtId="0" fontId="9" fillId="0" borderId="0" xfId="0" applyFont="1"/>
    <xf numFmtId="0" fontId="0" fillId="0" borderId="0" xfId="0" applyFont="1" applyBorder="1"/>
    <xf numFmtId="0" fontId="0" fillId="0" borderId="0" xfId="0" applyFont="1" applyBorder="1" applyAlignment="1">
      <alignment horizontal="left"/>
    </xf>
    <xf numFmtId="16" fontId="0" fillId="0" borderId="0" xfId="0" quotePrefix="1" applyNumberFormat="1" applyFont="1" applyBorder="1" applyAlignment="1">
      <alignment horizontal="left"/>
    </xf>
    <xf numFmtId="0" fontId="0" fillId="0" borderId="0" xfId="0" quotePrefix="1" applyFont="1" applyBorder="1" applyAlignment="1">
      <alignment horizontal="left"/>
    </xf>
    <xf numFmtId="0" fontId="0" fillId="0" borderId="0" xfId="0" applyFont="1" applyAlignment="1">
      <alignment horizontal="center" vertical="top" wrapText="1"/>
    </xf>
    <xf numFmtId="9" fontId="0" fillId="0" borderId="0" xfId="1" applyFont="1"/>
    <xf numFmtId="164" fontId="0" fillId="0" borderId="0" xfId="1" applyNumberFormat="1" applyFont="1"/>
    <xf numFmtId="0" fontId="1" fillId="0" borderId="22" xfId="0" applyFont="1" applyBorder="1" applyAlignment="1">
      <alignment horizontal="center"/>
    </xf>
    <xf numFmtId="0" fontId="0" fillId="0" borderId="15" xfId="0" applyBorder="1" applyAlignment="1">
      <alignment horizontal="left"/>
    </xf>
    <xf numFmtId="0" fontId="0" fillId="0" borderId="16" xfId="0" applyBorder="1"/>
    <xf numFmtId="0" fontId="0" fillId="0" borderId="17" xfId="0" applyBorder="1"/>
    <xf numFmtId="0" fontId="0" fillId="0" borderId="19" xfId="0" applyBorder="1" applyAlignment="1">
      <alignment horizontal="left"/>
    </xf>
    <xf numFmtId="0" fontId="0" fillId="0" borderId="20" xfId="0" applyBorder="1"/>
    <xf numFmtId="0" fontId="0" fillId="0" borderId="21" xfId="0" applyBorder="1"/>
    <xf numFmtId="0" fontId="0" fillId="0" borderId="20" xfId="0" applyFill="1" applyBorder="1"/>
    <xf numFmtId="0" fontId="0" fillId="0" borderId="26" xfId="0" applyBorder="1"/>
    <xf numFmtId="0" fontId="0" fillId="0" borderId="6" xfId="0" applyBorder="1"/>
    <xf numFmtId="0" fontId="0" fillId="0" borderId="19" xfId="0" applyBorder="1"/>
    <xf numFmtId="0" fontId="0" fillId="0" borderId="24" xfId="0" applyBorder="1"/>
    <xf numFmtId="0" fontId="0" fillId="0" borderId="30" xfId="0" applyFill="1" applyBorder="1" applyAlignment="1">
      <alignment horizontal="left"/>
    </xf>
    <xf numFmtId="0" fontId="0" fillId="0" borderId="33" xfId="0" applyFill="1" applyBorder="1" applyAlignment="1">
      <alignment horizontal="left"/>
    </xf>
    <xf numFmtId="0" fontId="0" fillId="0" borderId="13" xfId="0" applyBorder="1"/>
    <xf numFmtId="0" fontId="0" fillId="0" borderId="34" xfId="0" applyFill="1" applyBorder="1" applyAlignment="1">
      <alignment horizontal="left"/>
    </xf>
    <xf numFmtId="0" fontId="0" fillId="0" borderId="0" xfId="0" applyFill="1" applyAlignment="1">
      <alignment horizontal="center"/>
    </xf>
    <xf numFmtId="164" fontId="0" fillId="0" borderId="0" xfId="0" applyNumberFormat="1" applyAlignment="1">
      <alignment horizontal="center"/>
    </xf>
    <xf numFmtId="0" fontId="0" fillId="0" borderId="20" xfId="0" applyFont="1" applyBorder="1" applyAlignment="1">
      <alignment horizontal="left"/>
    </xf>
    <xf numFmtId="0" fontId="0" fillId="0" borderId="0" xfId="0" applyFont="1" applyFill="1" applyBorder="1" applyAlignment="1">
      <alignment horizontal="left"/>
    </xf>
    <xf numFmtId="0" fontId="0"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left"/>
    </xf>
    <xf numFmtId="0" fontId="0" fillId="0" borderId="0" xfId="0" applyAlignment="1">
      <alignment horizontal="left" vertical="top"/>
    </xf>
    <xf numFmtId="0" fontId="0" fillId="0" borderId="0" xfId="0" applyAlignment="1"/>
    <xf numFmtId="0" fontId="1" fillId="0" borderId="0" xfId="0" applyFont="1" applyAlignment="1">
      <alignment horizontal="left" vertical="top"/>
    </xf>
    <xf numFmtId="0" fontId="1" fillId="0" borderId="29" xfId="0" applyFont="1" applyBorder="1" applyAlignment="1">
      <alignment horizontal="center" vertical="center"/>
    </xf>
    <xf numFmtId="0" fontId="0" fillId="0" borderId="35" xfId="0" applyFont="1" applyBorder="1" applyAlignment="1">
      <alignment horizontal="center" vertical="center"/>
    </xf>
    <xf numFmtId="0" fontId="0" fillId="0" borderId="28"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35" xfId="0" applyBorder="1" applyAlignment="1">
      <alignment horizontal="center"/>
    </xf>
    <xf numFmtId="166" fontId="0" fillId="0" borderId="6" xfId="0" applyNumberFormat="1" applyBorder="1" applyAlignment="1">
      <alignment horizontal="center"/>
    </xf>
    <xf numFmtId="166" fontId="0" fillId="0" borderId="19" xfId="0" applyNumberFormat="1" applyBorder="1" applyAlignment="1">
      <alignment horizontal="center"/>
    </xf>
    <xf numFmtId="166" fontId="0" fillId="0" borderId="20" xfId="0" applyNumberFormat="1" applyBorder="1" applyAlignment="1">
      <alignment horizontal="center"/>
    </xf>
    <xf numFmtId="0" fontId="0" fillId="0" borderId="0" xfId="0" applyFill="1"/>
    <xf numFmtId="0" fontId="0" fillId="0" borderId="24" xfId="0" applyBorder="1" applyAlignment="1">
      <alignment horizontal="left"/>
    </xf>
    <xf numFmtId="0" fontId="0" fillId="0" borderId="25" xfId="0" applyBorder="1"/>
    <xf numFmtId="0" fontId="0" fillId="0" borderId="2" xfId="0" applyBorder="1"/>
    <xf numFmtId="0" fontId="0" fillId="0" borderId="9" xfId="0" applyBorder="1"/>
    <xf numFmtId="0" fontId="0" fillId="0" borderId="37" xfId="0" applyBorder="1"/>
    <xf numFmtId="0" fontId="0" fillId="0" borderId="22" xfId="0" applyBorder="1" applyAlignment="1">
      <alignment horizontal="center"/>
    </xf>
    <xf numFmtId="164" fontId="0" fillId="0" borderId="38" xfId="1" applyNumberFormat="1" applyFont="1" applyBorder="1" applyAlignment="1">
      <alignment horizontal="center"/>
    </xf>
    <xf numFmtId="164" fontId="0" fillId="0" borderId="0" xfId="0" applyNumberFormat="1"/>
    <xf numFmtId="0" fontId="0" fillId="0" borderId="2" xfId="0" applyBorder="1" applyAlignment="1">
      <alignment horizontal="center"/>
    </xf>
    <xf numFmtId="0" fontId="0" fillId="0" borderId="20" xfId="0" applyBorder="1" applyAlignment="1">
      <alignment horizontal="center"/>
    </xf>
    <xf numFmtId="0" fontId="0" fillId="0" borderId="0" xfId="0" applyFont="1" applyFill="1" applyBorder="1"/>
    <xf numFmtId="0" fontId="0" fillId="0" borderId="25" xfId="0" quotePrefix="1" applyBorder="1"/>
    <xf numFmtId="0" fontId="0" fillId="0" borderId="26" xfId="0" quotePrefix="1" applyBorder="1"/>
    <xf numFmtId="0" fontId="0" fillId="0" borderId="27" xfId="0" applyBorder="1"/>
    <xf numFmtId="0" fontId="0" fillId="0" borderId="12" xfId="0" applyBorder="1"/>
    <xf numFmtId="0" fontId="0" fillId="0" borderId="14" xfId="0" applyBorder="1"/>
    <xf numFmtId="0" fontId="0" fillId="0" borderId="5" xfId="0" applyBorder="1" applyAlignment="1">
      <alignment horizontal="center"/>
    </xf>
    <xf numFmtId="0" fontId="0" fillId="0" borderId="23" xfId="0" applyBorder="1" applyAlignment="1">
      <alignment horizontal="center"/>
    </xf>
    <xf numFmtId="0" fontId="1" fillId="0" borderId="13" xfId="0" applyFont="1" applyBorder="1"/>
    <xf numFmtId="0" fontId="1" fillId="0" borderId="9" xfId="0" applyFont="1" applyBorder="1"/>
    <xf numFmtId="0" fontId="1" fillId="0" borderId="14" xfId="0" applyFont="1" applyBorder="1"/>
    <xf numFmtId="0" fontId="0" fillId="0" borderId="15" xfId="0" applyBorder="1"/>
    <xf numFmtId="0" fontId="0" fillId="0" borderId="17" xfId="0" applyFill="1" applyBorder="1" applyAlignment="1">
      <alignment horizontal="left"/>
    </xf>
    <xf numFmtId="0" fontId="0" fillId="0" borderId="9" xfId="0" applyFont="1" applyBorder="1"/>
    <xf numFmtId="0" fontId="0" fillId="0" borderId="14" xfId="0" applyFont="1" applyBorder="1"/>
    <xf numFmtId="0" fontId="10" fillId="0" borderId="0" xfId="0" applyFont="1" applyAlignment="1">
      <alignment horizontal="left" vertical="center"/>
    </xf>
    <xf numFmtId="0" fontId="0" fillId="2" borderId="0" xfId="0" applyFill="1" applyAlignment="1">
      <alignment horizontal="left" vertical="center"/>
    </xf>
    <xf numFmtId="0" fontId="0" fillId="0" borderId="0" xfId="0" applyFont="1" applyAlignment="1">
      <alignment horizontal="left" vertical="center"/>
    </xf>
    <xf numFmtId="0" fontId="9" fillId="2"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xf>
    <xf numFmtId="0" fontId="12" fillId="0" borderId="0" xfId="0" applyFont="1" applyAlignment="1">
      <alignment horizontal="left" vertical="top"/>
    </xf>
    <xf numFmtId="0" fontId="12" fillId="0" borderId="0" xfId="0" applyFont="1"/>
    <xf numFmtId="166" fontId="5" fillId="0" borderId="0" xfId="1" applyNumberFormat="1" applyFont="1"/>
    <xf numFmtId="0" fontId="8" fillId="0" borderId="0" xfId="0" applyFont="1" applyAlignment="1">
      <alignment horizontal="center" vertical="top" wrapText="1"/>
    </xf>
    <xf numFmtId="0" fontId="0"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xf numFmtId="0" fontId="14" fillId="0" borderId="0" xfId="0" applyFont="1" applyAlignment="1">
      <alignment horizontal="left" vertical="top" wrapText="1"/>
    </xf>
    <xf numFmtId="0" fontId="13" fillId="0" borderId="0" xfId="0" applyFont="1" applyAlignment="1"/>
    <xf numFmtId="0" fontId="13"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xf numFmtId="0" fontId="8" fillId="0" borderId="0" xfId="0" applyFont="1" applyAlignment="1">
      <alignment horizontal="left"/>
    </xf>
    <xf numFmtId="0" fontId="0" fillId="0" borderId="0" xfId="0" applyBorder="1" applyAlignment="1">
      <alignment horizontal="center"/>
    </xf>
    <xf numFmtId="166" fontId="0" fillId="0" borderId="0" xfId="0" applyNumberFormat="1"/>
    <xf numFmtId="0" fontId="0" fillId="0" borderId="21" xfId="0" applyBorder="1" applyAlignment="1">
      <alignment horizontal="center"/>
    </xf>
    <xf numFmtId="164" fontId="0" fillId="0" borderId="20" xfId="1" applyNumberFormat="1" applyFont="1" applyFill="1" applyBorder="1" applyAlignment="1">
      <alignment horizontal="center"/>
    </xf>
    <xf numFmtId="164" fontId="0" fillId="0" borderId="22" xfId="1" applyNumberFormat="1" applyFont="1" applyFill="1" applyBorder="1" applyAlignment="1">
      <alignment horizontal="center"/>
    </xf>
    <xf numFmtId="164" fontId="0" fillId="0" borderId="2" xfId="1" applyNumberFormat="1" applyFont="1" applyFill="1" applyBorder="1" applyAlignment="1">
      <alignment horizontal="center"/>
    </xf>
    <xf numFmtId="164" fontId="0" fillId="0" borderId="7" xfId="1" applyNumberFormat="1" applyFont="1" applyFill="1" applyBorder="1" applyAlignment="1">
      <alignment horizontal="center"/>
    </xf>
    <xf numFmtId="0" fontId="0" fillId="0" borderId="0" xfId="0" applyAlignment="1">
      <alignment vertical="center"/>
    </xf>
    <xf numFmtId="0" fontId="15" fillId="0" borderId="0" xfId="0" applyFont="1"/>
    <xf numFmtId="0" fontId="16" fillId="0" borderId="0" xfId="0" applyFont="1" applyAlignment="1">
      <alignment vertical="center"/>
    </xf>
    <xf numFmtId="0" fontId="0" fillId="0" borderId="0" xfId="0" applyFont="1" applyAlignment="1">
      <alignment vertical="top" wrapText="1"/>
    </xf>
    <xf numFmtId="166" fontId="0" fillId="0" borderId="24" xfId="0" applyNumberFormat="1" applyFill="1" applyBorder="1" applyAlignment="1">
      <alignment horizontal="center"/>
    </xf>
    <xf numFmtId="0" fontId="0" fillId="0" borderId="25" xfId="0" applyFill="1" applyBorder="1" applyAlignment="1">
      <alignment horizontal="center"/>
    </xf>
    <xf numFmtId="0" fontId="0" fillId="0" borderId="27" xfId="0" applyFill="1" applyBorder="1" applyAlignment="1">
      <alignment horizontal="center"/>
    </xf>
    <xf numFmtId="166" fontId="0" fillId="0" borderId="13" xfId="0" applyNumberFormat="1" applyFill="1" applyBorder="1" applyAlignment="1">
      <alignment horizontal="center"/>
    </xf>
    <xf numFmtId="164" fontId="0" fillId="0" borderId="13" xfId="1" applyNumberFormat="1" applyFont="1" applyFill="1" applyBorder="1" applyAlignment="1">
      <alignment horizontal="center"/>
    </xf>
    <xf numFmtId="164" fontId="0" fillId="0" borderId="36" xfId="1" applyNumberFormat="1" applyFont="1" applyFill="1" applyBorder="1" applyAlignment="1">
      <alignment horizontal="center"/>
    </xf>
    <xf numFmtId="166" fontId="0" fillId="0" borderId="0" xfId="0" applyNumberFormat="1" applyFill="1" applyAlignment="1">
      <alignment horizontal="center"/>
    </xf>
    <xf numFmtId="166" fontId="0" fillId="0" borderId="6" xfId="1" applyNumberFormat="1" applyFont="1" applyFill="1" applyBorder="1" applyAlignment="1">
      <alignment horizontal="center"/>
    </xf>
    <xf numFmtId="166" fontId="0" fillId="0" borderId="19" xfId="1" applyNumberFormat="1" applyFont="1" applyFill="1" applyBorder="1" applyAlignment="1">
      <alignment horizontal="center"/>
    </xf>
    <xf numFmtId="0" fontId="0" fillId="0" borderId="20" xfId="0" applyFont="1" applyFill="1" applyBorder="1" applyAlignment="1">
      <alignment vertical="center"/>
    </xf>
    <xf numFmtId="0" fontId="0" fillId="0" borderId="0" xfId="0" applyBorder="1" applyAlignment="1"/>
    <xf numFmtId="0" fontId="1" fillId="0" borderId="20" xfId="0" applyFont="1" applyFill="1" applyBorder="1" applyAlignment="1">
      <alignment horizontal="center"/>
    </xf>
    <xf numFmtId="164" fontId="0" fillId="0" borderId="0" xfId="0" applyNumberFormat="1" applyFill="1" applyAlignment="1">
      <alignment horizontal="center"/>
    </xf>
    <xf numFmtId="164" fontId="5" fillId="0" borderId="0" xfId="1" applyNumberFormat="1" applyFont="1" applyFill="1"/>
    <xf numFmtId="164" fontId="4" fillId="0" borderId="0" xfId="1" applyNumberFormat="1" applyFont="1" applyFill="1"/>
    <xf numFmtId="1" fontId="5" fillId="0" borderId="0" xfId="1" applyNumberFormat="1" applyFont="1" applyFill="1"/>
    <xf numFmtId="0" fontId="5" fillId="0" borderId="0" xfId="0" applyFont="1" applyFill="1"/>
    <xf numFmtId="0" fontId="1" fillId="0" borderId="9" xfId="0" applyFont="1" applyFill="1" applyBorder="1" applyAlignment="1">
      <alignment horizontal="center"/>
    </xf>
    <xf numFmtId="164" fontId="0" fillId="0" borderId="0" xfId="1" applyNumberFormat="1" applyFont="1" applyFill="1" applyAlignment="1">
      <alignment horizontal="center"/>
    </xf>
    <xf numFmtId="0" fontId="1" fillId="0" borderId="14" xfId="0" applyFont="1" applyFill="1" applyBorder="1" applyAlignment="1">
      <alignment horizontal="center"/>
    </xf>
    <xf numFmtId="0" fontId="0" fillId="0" borderId="0" xfId="0" applyFont="1" applyBorder="1" applyAlignment="1">
      <alignment horizontal="center"/>
    </xf>
    <xf numFmtId="164" fontId="0" fillId="0" borderId="0" xfId="0" applyNumberFormat="1" applyAlignment="1">
      <alignment vertical="center"/>
    </xf>
    <xf numFmtId="0" fontId="0" fillId="0" borderId="18" xfId="0" applyFill="1" applyBorder="1" applyAlignment="1">
      <alignment horizontal="center"/>
    </xf>
    <xf numFmtId="166" fontId="0" fillId="0" borderId="0" xfId="0" applyNumberFormat="1" applyAlignment="1">
      <alignment horizontal="center"/>
    </xf>
    <xf numFmtId="164" fontId="0" fillId="0" borderId="21" xfId="1" applyNumberFormat="1" applyFont="1" applyFill="1" applyBorder="1" applyAlignment="1">
      <alignment horizontal="center"/>
    </xf>
    <xf numFmtId="164" fontId="0" fillId="0" borderId="23" xfId="1" applyNumberFormat="1" applyFont="1" applyFill="1" applyBorder="1" applyAlignment="1">
      <alignment horizontal="center"/>
    </xf>
    <xf numFmtId="1" fontId="0" fillId="0" borderId="0" xfId="0" applyNumberFormat="1" applyFill="1" applyAlignment="1">
      <alignment horizontal="center"/>
    </xf>
    <xf numFmtId="0" fontId="0" fillId="0" borderId="0" xfId="0" applyFont="1" applyAlignment="1">
      <alignment horizontal="left" vertical="top" wrapText="1"/>
    </xf>
    <xf numFmtId="0" fontId="11" fillId="0" borderId="0" xfId="0" applyFont="1" applyAlignment="1">
      <alignment horizontal="left" vertical="top" wrapText="1"/>
    </xf>
    <xf numFmtId="1" fontId="0" fillId="0" borderId="0" xfId="0" applyNumberFormat="1" applyAlignment="1">
      <alignment horizontal="center"/>
    </xf>
    <xf numFmtId="0" fontId="0" fillId="0" borderId="21" xfId="0" applyBorder="1" applyAlignment="1"/>
    <xf numFmtId="0" fontId="0" fillId="0" borderId="0" xfId="0"/>
    <xf numFmtId="0" fontId="0" fillId="0" borderId="0" xfId="0" applyAlignment="1">
      <alignment horizontal="center"/>
    </xf>
    <xf numFmtId="0" fontId="0" fillId="0" borderId="0" xfId="0"/>
    <xf numFmtId="0" fontId="0" fillId="0" borderId="20" xfId="0" applyBorder="1"/>
    <xf numFmtId="164" fontId="0" fillId="0" borderId="20" xfId="1" applyNumberFormat="1" applyFont="1" applyBorder="1" applyAlignment="1">
      <alignment horizontal="center"/>
    </xf>
    <xf numFmtId="0" fontId="0" fillId="0" borderId="19" xfId="0" applyBorder="1" applyAlignment="1">
      <alignment horizontal="left"/>
    </xf>
    <xf numFmtId="164" fontId="0" fillId="0" borderId="22" xfId="1" applyNumberFormat="1" applyFont="1" applyBorder="1" applyAlignment="1">
      <alignment horizontal="center"/>
    </xf>
    <xf numFmtId="0" fontId="0" fillId="0" borderId="13" xfId="0" applyBorder="1" applyAlignment="1">
      <alignment horizontal="left"/>
    </xf>
    <xf numFmtId="164" fontId="0" fillId="0" borderId="9" xfId="1" applyNumberFormat="1" applyFont="1" applyBorder="1" applyAlignment="1">
      <alignment horizontal="center"/>
    </xf>
    <xf numFmtId="164" fontId="0" fillId="0" borderId="14" xfId="1" applyNumberFormat="1" applyFont="1" applyBorder="1" applyAlignment="1">
      <alignment horizontal="center"/>
    </xf>
    <xf numFmtId="0" fontId="0" fillId="0" borderId="15" xfId="0" applyBorder="1" applyAlignment="1">
      <alignment horizontal="left"/>
    </xf>
    <xf numFmtId="0" fontId="0" fillId="0" borderId="17" xfId="0" applyBorder="1"/>
    <xf numFmtId="0" fontId="0" fillId="0" borderId="21" xfId="0" applyBorder="1"/>
    <xf numFmtId="0" fontId="0" fillId="0" borderId="10" xfId="0" applyBorder="1"/>
    <xf numFmtId="0" fontId="0" fillId="0" borderId="13" xfId="0" applyBorder="1" applyAlignment="1">
      <alignment horizontal="center"/>
    </xf>
    <xf numFmtId="164" fontId="0" fillId="0" borderId="2" xfId="1" applyNumberFormat="1" applyFont="1" applyBorder="1" applyAlignment="1">
      <alignment horizontal="center"/>
    </xf>
    <xf numFmtId="164" fontId="0" fillId="0" borderId="7" xfId="1" applyNumberFormat="1" applyFont="1" applyBorder="1" applyAlignment="1">
      <alignment horizontal="center"/>
    </xf>
    <xf numFmtId="0" fontId="0" fillId="0" borderId="19" xfId="0" applyBorder="1"/>
    <xf numFmtId="0" fontId="0" fillId="0" borderId="13" xfId="0" applyBorder="1"/>
    <xf numFmtId="0" fontId="0" fillId="0" borderId="36" xfId="0" applyBorder="1"/>
    <xf numFmtId="0" fontId="0" fillId="0" borderId="6" xfId="0" applyBorder="1"/>
    <xf numFmtId="0" fontId="0" fillId="0" borderId="9" xfId="0" applyBorder="1"/>
    <xf numFmtId="164" fontId="0" fillId="0" borderId="21" xfId="1" applyNumberFormat="1" applyFont="1" applyBorder="1" applyAlignment="1">
      <alignment horizontal="center"/>
    </xf>
    <xf numFmtId="0" fontId="0" fillId="0" borderId="25" xfId="0" applyBorder="1"/>
    <xf numFmtId="0" fontId="0" fillId="0" borderId="26" xfId="0" applyBorder="1"/>
    <xf numFmtId="0" fontId="0" fillId="0" borderId="16" xfId="0" applyBorder="1"/>
    <xf numFmtId="0" fontId="0" fillId="0" borderId="21" xfId="0" applyBorder="1" applyAlignment="1">
      <alignment horizontal="left"/>
    </xf>
    <xf numFmtId="0" fontId="0" fillId="0" borderId="21" xfId="0" applyFill="1" applyBorder="1" applyAlignment="1">
      <alignment horizontal="left"/>
    </xf>
    <xf numFmtId="0" fontId="0" fillId="0" borderId="10" xfId="0" applyFill="1" applyBorder="1" applyAlignment="1">
      <alignment horizontal="left"/>
    </xf>
    <xf numFmtId="0" fontId="0" fillId="0" borderId="2" xfId="0" applyBorder="1"/>
    <xf numFmtId="0" fontId="0" fillId="0" borderId="3" xfId="0" applyFill="1" applyBorder="1" applyAlignment="1">
      <alignment horizontal="left"/>
    </xf>
    <xf numFmtId="0" fontId="0" fillId="0" borderId="24" xfId="0" applyBorder="1" applyAlignment="1">
      <alignment horizontal="left"/>
    </xf>
    <xf numFmtId="0" fontId="0" fillId="0" borderId="3" xfId="0" applyBorder="1" applyAlignment="1">
      <alignment horizontal="left"/>
    </xf>
    <xf numFmtId="0" fontId="0" fillId="0" borderId="29"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14" xfId="0" applyBorder="1" applyAlignment="1">
      <alignment horizontal="center"/>
    </xf>
    <xf numFmtId="166" fontId="0" fillId="0" borderId="23" xfId="0" applyNumberFormat="1" applyBorder="1" applyAlignment="1">
      <alignment horizontal="center"/>
    </xf>
    <xf numFmtId="166" fontId="0" fillId="0" borderId="20" xfId="0" applyNumberFormat="1" applyBorder="1" applyAlignment="1">
      <alignment horizontal="center"/>
    </xf>
    <xf numFmtId="166" fontId="0" fillId="0" borderId="19" xfId="0" applyNumberFormat="1" applyBorder="1" applyAlignment="1">
      <alignment horizontal="center"/>
    </xf>
    <xf numFmtId="166" fontId="0" fillId="0" borderId="12" xfId="0" applyNumberFormat="1" applyBorder="1" applyAlignment="1">
      <alignment horizontal="center"/>
    </xf>
    <xf numFmtId="166" fontId="0" fillId="0" borderId="9" xfId="0" applyNumberFormat="1" applyBorder="1" applyAlignment="1">
      <alignment horizontal="center"/>
    </xf>
    <xf numFmtId="166" fontId="0" fillId="0" borderId="13" xfId="0" applyNumberFormat="1" applyBorder="1" applyAlignment="1">
      <alignment horizontal="center"/>
    </xf>
    <xf numFmtId="166" fontId="0" fillId="0" borderId="2" xfId="0" applyNumberFormat="1" applyBorder="1" applyAlignment="1">
      <alignment horizontal="center"/>
    </xf>
    <xf numFmtId="166" fontId="0" fillId="0" borderId="5" xfId="0" applyNumberFormat="1" applyBorder="1" applyAlignment="1">
      <alignment horizontal="center"/>
    </xf>
    <xf numFmtId="164" fontId="0" fillId="0" borderId="2" xfId="1" applyNumberFormat="1" applyFont="1" applyFill="1" applyBorder="1" applyAlignment="1">
      <alignment horizontal="center"/>
    </xf>
    <xf numFmtId="164" fontId="0" fillId="0" borderId="7" xfId="1" applyNumberFormat="1" applyFont="1" applyFill="1" applyBorder="1" applyAlignment="1">
      <alignment horizontal="center"/>
    </xf>
    <xf numFmtId="164" fontId="0" fillId="0" borderId="20" xfId="1" applyNumberFormat="1" applyFont="1" applyFill="1" applyBorder="1" applyAlignment="1">
      <alignment horizontal="center"/>
    </xf>
    <xf numFmtId="164" fontId="0" fillId="0" borderId="22" xfId="1" applyNumberFormat="1" applyFont="1" applyFill="1" applyBorder="1" applyAlignment="1">
      <alignment horizontal="center"/>
    </xf>
    <xf numFmtId="0" fontId="0" fillId="0" borderId="9" xfId="0" applyFill="1" applyBorder="1" applyAlignment="1">
      <alignment horizontal="center"/>
    </xf>
    <xf numFmtId="164" fontId="0" fillId="0" borderId="9" xfId="1" applyNumberFormat="1" applyFont="1" applyFill="1" applyBorder="1" applyAlignment="1">
      <alignment horizontal="center"/>
    </xf>
    <xf numFmtId="164" fontId="0" fillId="0" borderId="14" xfId="1" applyNumberFormat="1" applyFont="1" applyFill="1" applyBorder="1" applyAlignment="1">
      <alignment horizontal="center"/>
    </xf>
    <xf numFmtId="166" fontId="0" fillId="0" borderId="6" xfId="0" applyNumberFormat="1" applyBorder="1" applyAlignment="1">
      <alignment horizontal="center"/>
    </xf>
    <xf numFmtId="166" fontId="0" fillId="0" borderId="20" xfId="0" applyNumberFormat="1" applyFill="1" applyBorder="1" applyAlignment="1">
      <alignment horizontal="center"/>
    </xf>
    <xf numFmtId="166" fontId="0" fillId="0" borderId="9" xfId="0" applyNumberFormat="1" applyFill="1" applyBorder="1" applyAlignment="1">
      <alignment horizontal="center"/>
    </xf>
    <xf numFmtId="166" fontId="0" fillId="0" borderId="2" xfId="0" applyNumberFormat="1" applyFill="1" applyBorder="1" applyAlignment="1">
      <alignment horizontal="center"/>
    </xf>
    <xf numFmtId="0" fontId="0" fillId="0" borderId="3" xfId="0" applyBorder="1"/>
    <xf numFmtId="0" fontId="0" fillId="0" borderId="35" xfId="0" applyBorder="1"/>
    <xf numFmtId="0" fontId="0" fillId="0" borderId="18"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0" borderId="29" xfId="0" applyFill="1" applyBorder="1" applyAlignment="1">
      <alignment horizontal="left"/>
    </xf>
    <xf numFmtId="0" fontId="0" fillId="0" borderId="35" xfId="0" applyFill="1" applyBorder="1" applyAlignment="1">
      <alignment horizontal="left"/>
    </xf>
    <xf numFmtId="0" fontId="0" fillId="0" borderId="36" xfId="0" applyFill="1" applyBorder="1" applyAlignment="1">
      <alignment horizontal="left"/>
    </xf>
    <xf numFmtId="0" fontId="0" fillId="0" borderId="19" xfId="0" applyFill="1" applyBorder="1" applyAlignment="1">
      <alignment horizontal="left"/>
    </xf>
    <xf numFmtId="0" fontId="0" fillId="0" borderId="21" xfId="0" applyFill="1" applyBorder="1"/>
    <xf numFmtId="0" fontId="0" fillId="0" borderId="35" xfId="0" applyFill="1" applyBorder="1"/>
    <xf numFmtId="0" fontId="0" fillId="0" borderId="35" xfId="0" applyFill="1" applyBorder="1" applyAlignment="1">
      <alignment horizontal="center"/>
    </xf>
    <xf numFmtId="166" fontId="0" fillId="0" borderId="23" xfId="0" applyNumberFormat="1" applyFill="1" applyBorder="1" applyAlignment="1">
      <alignment horizontal="center"/>
    </xf>
    <xf numFmtId="166" fontId="0" fillId="0" borderId="19" xfId="0" applyNumberFormat="1" applyFill="1" applyBorder="1" applyAlignment="1">
      <alignment horizontal="center"/>
    </xf>
    <xf numFmtId="166" fontId="0" fillId="0" borderId="0" xfId="0" applyNumberFormat="1" applyFill="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0" xfId="0" applyFont="1" applyFill="1" applyBorder="1" applyAlignment="1">
      <alignment horizontal="center" wrapText="1"/>
    </xf>
    <xf numFmtId="0" fontId="1" fillId="0" borderId="19" xfId="0" applyFont="1" applyFill="1" applyBorder="1" applyAlignment="1">
      <alignment horizontal="center"/>
    </xf>
    <xf numFmtId="0" fontId="0" fillId="0" borderId="19" xfId="0" applyFill="1" applyBorder="1" applyAlignment="1">
      <alignment horizontal="center"/>
    </xf>
    <xf numFmtId="164" fontId="5" fillId="0" borderId="0" xfId="0" applyNumberFormat="1" applyFont="1"/>
    <xf numFmtId="0" fontId="0" fillId="0" borderId="20" xfId="0" applyFont="1" applyFill="1" applyBorder="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20" fillId="0" borderId="0" xfId="0" applyFont="1" applyAlignment="1">
      <alignment horizontal="left" vertical="top"/>
    </xf>
    <xf numFmtId="0" fontId="4" fillId="0" borderId="44"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5" fillId="0" borderId="47" xfId="0" applyFont="1" applyBorder="1" applyAlignment="1">
      <alignment horizontal="center"/>
    </xf>
    <xf numFmtId="0" fontId="5" fillId="0" borderId="0" xfId="0" applyFont="1" applyBorder="1" applyAlignment="1">
      <alignment horizontal="center"/>
    </xf>
    <xf numFmtId="0" fontId="5"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4" fillId="0" borderId="39" xfId="0" applyFont="1" applyBorder="1" applyAlignment="1">
      <alignment horizontal="center"/>
    </xf>
    <xf numFmtId="0" fontId="4" fillId="0" borderId="0" xfId="0" applyFont="1" applyBorder="1"/>
    <xf numFmtId="0" fontId="5" fillId="0" borderId="0" xfId="0" applyFont="1" applyBorder="1"/>
    <xf numFmtId="2" fontId="5" fillId="0" borderId="0" xfId="0" applyNumberFormat="1" applyFont="1" applyBorder="1"/>
    <xf numFmtId="167" fontId="24" fillId="0" borderId="0" xfId="3" applyNumberFormat="1" applyFont="1" applyBorder="1" applyAlignment="1">
      <alignment horizontal="right" vertical="center"/>
    </xf>
    <xf numFmtId="1" fontId="5" fillId="0" borderId="0" xfId="0" applyNumberFormat="1" applyFont="1" applyFill="1"/>
    <xf numFmtId="0" fontId="0" fillId="0" borderId="0" xfId="0" applyAlignment="1">
      <alignment horizontal="left" vertical="top" wrapText="1"/>
    </xf>
    <xf numFmtId="0" fontId="1" fillId="0" borderId="22" xfId="0" applyFont="1" applyFill="1" applyBorder="1" applyAlignment="1">
      <alignment horizontal="center" wrapText="1"/>
    </xf>
    <xf numFmtId="0" fontId="0" fillId="0" borderId="0" xfId="0"/>
    <xf numFmtId="0" fontId="0" fillId="0" borderId="0" xfId="0" applyFont="1" applyAlignment="1">
      <alignment horizontal="left" vertical="top" wrapText="1"/>
    </xf>
    <xf numFmtId="164" fontId="0" fillId="0" borderId="0" xfId="0" applyNumberFormat="1" applyFill="1"/>
    <xf numFmtId="0" fontId="1" fillId="0" borderId="0" xfId="0" applyFont="1" applyFill="1" applyBorder="1" applyAlignment="1">
      <alignment horizontal="center"/>
    </xf>
    <xf numFmtId="10" fontId="0" fillId="0" borderId="0" xfId="0" applyNumberFormat="1" applyFill="1"/>
    <xf numFmtId="0" fontId="0" fillId="0" borderId="37" xfId="0" applyFill="1" applyBorder="1"/>
    <xf numFmtId="0" fontId="0" fillId="0" borderId="22" xfId="0" applyFill="1" applyBorder="1" applyAlignment="1">
      <alignment horizontal="center"/>
    </xf>
    <xf numFmtId="0" fontId="0" fillId="0" borderId="25" xfId="0" applyFill="1" applyBorder="1" applyAlignment="1">
      <alignment horizontal="left"/>
    </xf>
    <xf numFmtId="0" fontId="0" fillId="0" borderId="26" xfId="0" applyFill="1" applyBorder="1" applyAlignment="1">
      <alignment horizontal="left"/>
    </xf>
    <xf numFmtId="0" fontId="0" fillId="0" borderId="0" xfId="0" applyFill="1" applyAlignment="1">
      <alignment horizontal="left"/>
    </xf>
    <xf numFmtId="0" fontId="0" fillId="0" borderId="2" xfId="0" applyFill="1" applyBorder="1" applyAlignment="1">
      <alignment horizontal="left"/>
    </xf>
    <xf numFmtId="0" fontId="0" fillId="0" borderId="9" xfId="0" applyFill="1" applyBorder="1" applyAlignment="1">
      <alignment horizontal="left"/>
    </xf>
    <xf numFmtId="0" fontId="18" fillId="0" borderId="0" xfId="0" applyFont="1" applyFill="1" applyBorder="1" applyAlignment="1">
      <alignment horizontal="center" vertical="center" wrapText="1"/>
    </xf>
    <xf numFmtId="0" fontId="0" fillId="0" borderId="0" xfId="0" applyFill="1" applyAlignment="1">
      <alignment vertical="center"/>
    </xf>
    <xf numFmtId="0" fontId="0" fillId="0" borderId="26" xfId="0" applyFill="1" applyBorder="1"/>
    <xf numFmtId="0" fontId="0" fillId="0" borderId="3" xfId="0" applyFill="1" applyBorder="1"/>
    <xf numFmtId="0" fontId="0" fillId="0" borderId="10" xfId="0" applyFill="1" applyBorder="1"/>
    <xf numFmtId="0" fontId="4" fillId="0" borderId="0" xfId="0" applyFont="1" applyFill="1"/>
    <xf numFmtId="166" fontId="5" fillId="0" borderId="0" xfId="1" applyNumberFormat="1" applyFont="1" applyFill="1"/>
    <xf numFmtId="2" fontId="5" fillId="0" borderId="0" xfId="1" applyNumberFormat="1" applyFont="1" applyFill="1"/>
    <xf numFmtId="166" fontId="23" fillId="0" borderId="0" xfId="0" applyNumberFormat="1" applyFont="1" applyFill="1" applyBorder="1" applyAlignment="1">
      <alignment horizontal="center"/>
    </xf>
    <xf numFmtId="9" fontId="5" fillId="0" borderId="0" xfId="1" applyFont="1" applyFill="1"/>
    <xf numFmtId="0" fontId="0" fillId="0" borderId="25" xfId="0" applyFill="1" applyBorder="1"/>
    <xf numFmtId="0" fontId="0" fillId="0" borderId="2" xfId="0" applyFill="1" applyBorder="1"/>
    <xf numFmtId="0" fontId="0" fillId="0" borderId="9" xfId="0" applyFill="1" applyBorder="1"/>
    <xf numFmtId="0" fontId="0" fillId="0" borderId="16" xfId="0" applyFill="1" applyBorder="1"/>
    <xf numFmtId="0" fontId="0" fillId="0" borderId="0" xfId="0" applyFont="1" applyAlignment="1">
      <alignment horizontal="left" vertical="top" wrapText="1"/>
    </xf>
    <xf numFmtId="0" fontId="17" fillId="0" borderId="0" xfId="0" applyFont="1" applyAlignment="1">
      <alignment horizontal="center" vertical="top" wrapText="1"/>
    </xf>
    <xf numFmtId="0" fontId="8" fillId="0" borderId="0" xfId="0"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0" fillId="0" borderId="0" xfId="0" applyAlignment="1">
      <alignment horizontal="left" wrapText="1"/>
    </xf>
    <xf numFmtId="0" fontId="0" fillId="0" borderId="0" xfId="0" quotePrefix="1" applyAlignment="1">
      <alignment horizontal="left" vertical="top" wrapText="1"/>
    </xf>
    <xf numFmtId="0" fontId="1" fillId="0" borderId="5"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xf>
    <xf numFmtId="0" fontId="1" fillId="0" borderId="6" xfId="0" applyFont="1" applyBorder="1" applyAlignment="1">
      <alignment horizontal="center"/>
    </xf>
    <xf numFmtId="0" fontId="1" fillId="0" borderId="30" xfId="0" applyFont="1"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1" fillId="0" borderId="30" xfId="0" applyFont="1" applyFill="1" applyBorder="1" applyAlignment="1">
      <alignment horizontal="center"/>
    </xf>
    <xf numFmtId="0" fontId="1" fillId="0" borderId="31" xfId="0" applyFont="1" applyFill="1" applyBorder="1" applyAlignment="1">
      <alignment horizontal="center"/>
    </xf>
    <xf numFmtId="0" fontId="1" fillId="0" borderId="32" xfId="0" applyFont="1" applyFill="1" applyBorder="1" applyAlignment="1">
      <alignment horizont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30" xfId="0" applyFont="1" applyBorder="1" applyAlignment="1">
      <alignment horizontal="center"/>
    </xf>
    <xf numFmtId="0" fontId="1" fillId="0" borderId="32" xfId="0" applyFont="1" applyBorder="1" applyAlignment="1">
      <alignment horizontal="center"/>
    </xf>
    <xf numFmtId="0" fontId="1" fillId="0" borderId="31" xfId="0" applyFont="1" applyBorder="1" applyAlignment="1">
      <alignment horizont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0" fillId="0" borderId="6" xfId="0" applyFill="1" applyBorder="1" applyAlignment="1">
      <alignment horizontal="center"/>
    </xf>
    <xf numFmtId="0" fontId="0" fillId="0" borderId="2" xfId="0" applyFill="1" applyBorder="1" applyAlignment="1">
      <alignment horizontal="center"/>
    </xf>
    <xf numFmtId="0" fontId="0" fillId="0" borderId="7" xfId="0" applyFill="1" applyBorder="1" applyAlignment="1">
      <alignment horizontal="center"/>
    </xf>
  </cellXfs>
  <cellStyles count="4">
    <cellStyle name="Normal" xfId="0" builtinId="0"/>
    <cellStyle name="Normal_Adjusted mean calcs" xfId="3"/>
    <cellStyle name="Normal_INfant mortality funnel plot for figure 1" xfId="2"/>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75E"/>
      <color rgb="FF558ED5"/>
      <color rgb="FFC6D9F1"/>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0852487902984"/>
          <c:y val="0.13613920141525532"/>
          <c:w val="0.83634760066239522"/>
          <c:h val="0.71374618699462555"/>
        </c:manualLayout>
      </c:layout>
      <c:scatterChart>
        <c:scatterStyle val="lineMarker"/>
        <c:varyColors val="0"/>
        <c:ser>
          <c:idx val="0"/>
          <c:order val="0"/>
          <c:tx>
            <c:v>All other units</c:v>
          </c:tx>
          <c:spPr>
            <a:ln>
              <a:noFill/>
            </a:ln>
          </c:spPr>
          <c:marker>
            <c:symbol val="diamond"/>
            <c:size val="3"/>
            <c:spPr>
              <a:solidFill>
                <a:schemeClr val="accent1">
                  <a:lumMod val="60000"/>
                  <a:lumOff val="40000"/>
                </a:schemeClr>
              </a:solidFill>
              <a:ln>
                <a:noFill/>
              </a:ln>
            </c:spPr>
          </c:marker>
          <c:xVal>
            <c:numRef>
              <c:f>'7procesess'!$D$3:$D$175</c:f>
              <c:numCache>
                <c:formatCode>0</c:formatCode>
                <c:ptCount val="173"/>
                <c:pt idx="0">
                  <c:v>49</c:v>
                </c:pt>
                <c:pt idx="1">
                  <c:v>151</c:v>
                </c:pt>
                <c:pt idx="2">
                  <c:v>81</c:v>
                </c:pt>
                <c:pt idx="3">
                  <c:v>121</c:v>
                </c:pt>
                <c:pt idx="4">
                  <c:v>119</c:v>
                </c:pt>
                <c:pt idx="5">
                  <c:v>85</c:v>
                </c:pt>
                <c:pt idx="6">
                  <c:v>180</c:v>
                </c:pt>
                <c:pt idx="7">
                  <c:v>41</c:v>
                </c:pt>
                <c:pt idx="8">
                  <c:v>51</c:v>
                </c:pt>
                <c:pt idx="9">
                  <c:v>61</c:v>
                </c:pt>
                <c:pt idx="10">
                  <c:v>52</c:v>
                </c:pt>
                <c:pt idx="11">
                  <c:v>27</c:v>
                </c:pt>
                <c:pt idx="12">
                  <c:v>49</c:v>
                </c:pt>
                <c:pt idx="13">
                  <c:v>25</c:v>
                </c:pt>
                <c:pt idx="14">
                  <c:v>41</c:v>
                </c:pt>
                <c:pt idx="15">
                  <c:v>69</c:v>
                </c:pt>
                <c:pt idx="16">
                  <c:v>102</c:v>
                </c:pt>
                <c:pt idx="17">
                  <c:v>56</c:v>
                </c:pt>
                <c:pt idx="18">
                  <c:v>79</c:v>
                </c:pt>
                <c:pt idx="19">
                  <c:v>22</c:v>
                </c:pt>
                <c:pt idx="20">
                  <c:v>71</c:v>
                </c:pt>
                <c:pt idx="21">
                  <c:v>150</c:v>
                </c:pt>
                <c:pt idx="22">
                  <c:v>126</c:v>
                </c:pt>
                <c:pt idx="23">
                  <c:v>25</c:v>
                </c:pt>
                <c:pt idx="24">
                  <c:v>51</c:v>
                </c:pt>
                <c:pt idx="25">
                  <c:v>46</c:v>
                </c:pt>
                <c:pt idx="26">
                  <c:v>52</c:v>
                </c:pt>
                <c:pt idx="27">
                  <c:v>144</c:v>
                </c:pt>
                <c:pt idx="28">
                  <c:v>76</c:v>
                </c:pt>
                <c:pt idx="29">
                  <c:v>64</c:v>
                </c:pt>
                <c:pt idx="30">
                  <c:v>105</c:v>
                </c:pt>
                <c:pt idx="31">
                  <c:v>56</c:v>
                </c:pt>
                <c:pt idx="32">
                  <c:v>53</c:v>
                </c:pt>
                <c:pt idx="33">
                  <c:v>125</c:v>
                </c:pt>
                <c:pt idx="34">
                  <c:v>152</c:v>
                </c:pt>
                <c:pt idx="35">
                  <c:v>159</c:v>
                </c:pt>
                <c:pt idx="36">
                  <c:v>42</c:v>
                </c:pt>
                <c:pt idx="37">
                  <c:v>51</c:v>
                </c:pt>
                <c:pt idx="38">
                  <c:v>54</c:v>
                </c:pt>
                <c:pt idx="39">
                  <c:v>69</c:v>
                </c:pt>
                <c:pt idx="40">
                  <c:v>105</c:v>
                </c:pt>
                <c:pt idx="41">
                  <c:v>41</c:v>
                </c:pt>
                <c:pt idx="42">
                  <c:v>64</c:v>
                </c:pt>
                <c:pt idx="43">
                  <c:v>79</c:v>
                </c:pt>
                <c:pt idx="44">
                  <c:v>131</c:v>
                </c:pt>
                <c:pt idx="45">
                  <c:v>43</c:v>
                </c:pt>
                <c:pt idx="46">
                  <c:v>72</c:v>
                </c:pt>
                <c:pt idx="47">
                  <c:v>42</c:v>
                </c:pt>
                <c:pt idx="48">
                  <c:v>86</c:v>
                </c:pt>
                <c:pt idx="49">
                  <c:v>108</c:v>
                </c:pt>
                <c:pt idx="50">
                  <c:v>58</c:v>
                </c:pt>
                <c:pt idx="51">
                  <c:v>89</c:v>
                </c:pt>
                <c:pt idx="52">
                  <c:v>58</c:v>
                </c:pt>
                <c:pt idx="53">
                  <c:v>80</c:v>
                </c:pt>
                <c:pt idx="54">
                  <c:v>90</c:v>
                </c:pt>
                <c:pt idx="55">
                  <c:v>86</c:v>
                </c:pt>
                <c:pt idx="56">
                  <c:v>92</c:v>
                </c:pt>
                <c:pt idx="57">
                  <c:v>42</c:v>
                </c:pt>
                <c:pt idx="58">
                  <c:v>209</c:v>
                </c:pt>
                <c:pt idx="59">
                  <c:v>24</c:v>
                </c:pt>
                <c:pt idx="60">
                  <c:v>91</c:v>
                </c:pt>
                <c:pt idx="61">
                  <c:v>102</c:v>
                </c:pt>
                <c:pt idx="62">
                  <c:v>94</c:v>
                </c:pt>
                <c:pt idx="63">
                  <c:v>34</c:v>
                </c:pt>
                <c:pt idx="64">
                  <c:v>25</c:v>
                </c:pt>
                <c:pt idx="65">
                  <c:v>66</c:v>
                </c:pt>
                <c:pt idx="66">
                  <c:v>55</c:v>
                </c:pt>
                <c:pt idx="67">
                  <c:v>63</c:v>
                </c:pt>
                <c:pt idx="68">
                  <c:v>111</c:v>
                </c:pt>
                <c:pt idx="69">
                  <c:v>141</c:v>
                </c:pt>
                <c:pt idx="70">
                  <c:v>39</c:v>
                </c:pt>
                <c:pt idx="71">
                  <c:v>143</c:v>
                </c:pt>
                <c:pt idx="72">
                  <c:v>91</c:v>
                </c:pt>
                <c:pt idx="73">
                  <c:v>37</c:v>
                </c:pt>
                <c:pt idx="74">
                  <c:v>133</c:v>
                </c:pt>
                <c:pt idx="75">
                  <c:v>51</c:v>
                </c:pt>
                <c:pt idx="76">
                  <c:v>231</c:v>
                </c:pt>
                <c:pt idx="77">
                  <c:v>95</c:v>
                </c:pt>
                <c:pt idx="78">
                  <c:v>57</c:v>
                </c:pt>
                <c:pt idx="79">
                  <c:v>72</c:v>
                </c:pt>
                <c:pt idx="80">
                  <c:v>72</c:v>
                </c:pt>
                <c:pt idx="81">
                  <c:v>57</c:v>
                </c:pt>
                <c:pt idx="82">
                  <c:v>152</c:v>
                </c:pt>
                <c:pt idx="83">
                  <c:v>120</c:v>
                </c:pt>
                <c:pt idx="84">
                  <c:v>68</c:v>
                </c:pt>
                <c:pt idx="85">
                  <c:v>29</c:v>
                </c:pt>
                <c:pt idx="86">
                  <c:v>45</c:v>
                </c:pt>
                <c:pt idx="87">
                  <c:v>76</c:v>
                </c:pt>
                <c:pt idx="88">
                  <c:v>90</c:v>
                </c:pt>
                <c:pt idx="89">
                  <c:v>59</c:v>
                </c:pt>
                <c:pt idx="90">
                  <c:v>47</c:v>
                </c:pt>
                <c:pt idx="91">
                  <c:v>61</c:v>
                </c:pt>
                <c:pt idx="92">
                  <c:v>45</c:v>
                </c:pt>
                <c:pt idx="93">
                  <c:v>101</c:v>
                </c:pt>
                <c:pt idx="94">
                  <c:v>152</c:v>
                </c:pt>
                <c:pt idx="95">
                  <c:v>65</c:v>
                </c:pt>
                <c:pt idx="96">
                  <c:v>25</c:v>
                </c:pt>
                <c:pt idx="97">
                  <c:v>43</c:v>
                </c:pt>
                <c:pt idx="98">
                  <c:v>61</c:v>
                </c:pt>
                <c:pt idx="99">
                  <c:v>103</c:v>
                </c:pt>
                <c:pt idx="100">
                  <c:v>45</c:v>
                </c:pt>
                <c:pt idx="101">
                  <c:v>65</c:v>
                </c:pt>
                <c:pt idx="102">
                  <c:v>24</c:v>
                </c:pt>
                <c:pt idx="103">
                  <c:v>100</c:v>
                </c:pt>
                <c:pt idx="104">
                  <c:v>132</c:v>
                </c:pt>
                <c:pt idx="105">
                  <c:v>82</c:v>
                </c:pt>
                <c:pt idx="106">
                  <c:v>42</c:v>
                </c:pt>
                <c:pt idx="107">
                  <c:v>229</c:v>
                </c:pt>
                <c:pt idx="108">
                  <c:v>39</c:v>
                </c:pt>
                <c:pt idx="109">
                  <c:v>33</c:v>
                </c:pt>
                <c:pt idx="110">
                  <c:v>99</c:v>
                </c:pt>
                <c:pt idx="111">
                  <c:v>44</c:v>
                </c:pt>
                <c:pt idx="112">
                  <c:v>80</c:v>
                </c:pt>
                <c:pt idx="113">
                  <c:v>76</c:v>
                </c:pt>
                <c:pt idx="114">
                  <c:v>54</c:v>
                </c:pt>
                <c:pt idx="115">
                  <c:v>56</c:v>
                </c:pt>
                <c:pt idx="116">
                  <c:v>73</c:v>
                </c:pt>
                <c:pt idx="117">
                  <c:v>68</c:v>
                </c:pt>
                <c:pt idx="118">
                  <c:v>81</c:v>
                </c:pt>
                <c:pt idx="119">
                  <c:v>34</c:v>
                </c:pt>
                <c:pt idx="120">
                  <c:v>58</c:v>
                </c:pt>
                <c:pt idx="121">
                  <c:v>151</c:v>
                </c:pt>
                <c:pt idx="122">
                  <c:v>83</c:v>
                </c:pt>
                <c:pt idx="123">
                  <c:v>65</c:v>
                </c:pt>
                <c:pt idx="124">
                  <c:v>93</c:v>
                </c:pt>
                <c:pt idx="125">
                  <c:v>14</c:v>
                </c:pt>
                <c:pt idx="126">
                  <c:v>60</c:v>
                </c:pt>
                <c:pt idx="127">
                  <c:v>70</c:v>
                </c:pt>
                <c:pt idx="128">
                  <c:v>84</c:v>
                </c:pt>
                <c:pt idx="129">
                  <c:v>62</c:v>
                </c:pt>
                <c:pt idx="130">
                  <c:v>56</c:v>
                </c:pt>
                <c:pt idx="131">
                  <c:v>94</c:v>
                </c:pt>
                <c:pt idx="132">
                  <c:v>71</c:v>
                </c:pt>
                <c:pt idx="133">
                  <c:v>34</c:v>
                </c:pt>
                <c:pt idx="134">
                  <c:v>39</c:v>
                </c:pt>
                <c:pt idx="135">
                  <c:v>87</c:v>
                </c:pt>
                <c:pt idx="136">
                  <c:v>92</c:v>
                </c:pt>
                <c:pt idx="137">
                  <c:v>75</c:v>
                </c:pt>
                <c:pt idx="138">
                  <c:v>109</c:v>
                </c:pt>
                <c:pt idx="139">
                  <c:v>47</c:v>
                </c:pt>
                <c:pt idx="140">
                  <c:v>95</c:v>
                </c:pt>
                <c:pt idx="141">
                  <c:v>20</c:v>
                </c:pt>
                <c:pt idx="142">
                  <c:v>111</c:v>
                </c:pt>
                <c:pt idx="143">
                  <c:v>60</c:v>
                </c:pt>
                <c:pt idx="144">
                  <c:v>73</c:v>
                </c:pt>
                <c:pt idx="145">
                  <c:v>45</c:v>
                </c:pt>
                <c:pt idx="146">
                  <c:v>25</c:v>
                </c:pt>
                <c:pt idx="147">
                  <c:v>58</c:v>
                </c:pt>
                <c:pt idx="148">
                  <c:v>36</c:v>
                </c:pt>
                <c:pt idx="149">
                  <c:v>0</c:v>
                </c:pt>
                <c:pt idx="150">
                  <c:v>51</c:v>
                </c:pt>
                <c:pt idx="151">
                  <c:v>58</c:v>
                </c:pt>
                <c:pt idx="152">
                  <c:v>47</c:v>
                </c:pt>
                <c:pt idx="153">
                  <c:v>235</c:v>
                </c:pt>
                <c:pt idx="154">
                  <c:v>118</c:v>
                </c:pt>
                <c:pt idx="155">
                  <c:v>62</c:v>
                </c:pt>
                <c:pt idx="156">
                  <c:v>87</c:v>
                </c:pt>
                <c:pt idx="157">
                  <c:v>70</c:v>
                </c:pt>
                <c:pt idx="158">
                  <c:v>81</c:v>
                </c:pt>
                <c:pt idx="159">
                  <c:v>57</c:v>
                </c:pt>
                <c:pt idx="160">
                  <c:v>73</c:v>
                </c:pt>
                <c:pt idx="161">
                  <c:v>95</c:v>
                </c:pt>
                <c:pt idx="162">
                  <c:v>61</c:v>
                </c:pt>
                <c:pt idx="163">
                  <c:v>66</c:v>
                </c:pt>
                <c:pt idx="164">
                  <c:v>50</c:v>
                </c:pt>
                <c:pt idx="165">
                  <c:v>41</c:v>
                </c:pt>
                <c:pt idx="166">
                  <c:v>44</c:v>
                </c:pt>
                <c:pt idx="167">
                  <c:v>52</c:v>
                </c:pt>
                <c:pt idx="168">
                  <c:v>129</c:v>
                </c:pt>
                <c:pt idx="169">
                  <c:v>144</c:v>
                </c:pt>
                <c:pt idx="170">
                  <c:v>133</c:v>
                </c:pt>
                <c:pt idx="171">
                  <c:v>78</c:v>
                </c:pt>
                <c:pt idx="172">
                  <c:v>124</c:v>
                </c:pt>
              </c:numCache>
            </c:numRef>
          </c:xVal>
          <c:yVal>
            <c:numRef>
              <c:f>'7procesess'!$F$3:$F$175</c:f>
              <c:numCache>
                <c:formatCode>0.0%</c:formatCode>
                <c:ptCount val="173"/>
                <c:pt idx="0">
                  <c:v>0.55102040816326525</c:v>
                </c:pt>
                <c:pt idx="1">
                  <c:v>9.9337748344370869E-2</c:v>
                </c:pt>
                <c:pt idx="2">
                  <c:v>0.46913580246913583</c:v>
                </c:pt>
                <c:pt idx="3">
                  <c:v>0.23966942148760331</c:v>
                </c:pt>
                <c:pt idx="4">
                  <c:v>0.51260504201680679</c:v>
                </c:pt>
                <c:pt idx="5">
                  <c:v>0.69411764705882351</c:v>
                </c:pt>
                <c:pt idx="6">
                  <c:v>0.37222222222222223</c:v>
                </c:pt>
                <c:pt idx="7">
                  <c:v>0.34146341463414637</c:v>
                </c:pt>
                <c:pt idx="8">
                  <c:v>0.17647058823529413</c:v>
                </c:pt>
                <c:pt idx="9">
                  <c:v>0.39344262295081966</c:v>
                </c:pt>
                <c:pt idx="10">
                  <c:v>0.34615384615384615</c:v>
                </c:pt>
                <c:pt idx="11">
                  <c:v>0.33333333333333337</c:v>
                </c:pt>
                <c:pt idx="12">
                  <c:v>0.12244897959183673</c:v>
                </c:pt>
                <c:pt idx="13">
                  <c:v>0.56000000000000005</c:v>
                </c:pt>
                <c:pt idx="14">
                  <c:v>0.78048780487804881</c:v>
                </c:pt>
                <c:pt idx="15">
                  <c:v>0.18840579710144925</c:v>
                </c:pt>
                <c:pt idx="16">
                  <c:v>4.9019607843137261E-2</c:v>
                </c:pt>
                <c:pt idx="17">
                  <c:v>0.57142857142857151</c:v>
                </c:pt>
                <c:pt idx="18">
                  <c:v>0.51898734177215189</c:v>
                </c:pt>
                <c:pt idx="19">
                  <c:v>1.1000000000000001</c:v>
                </c:pt>
                <c:pt idx="20">
                  <c:v>0</c:v>
                </c:pt>
                <c:pt idx="21">
                  <c:v>0.35333333333333333</c:v>
                </c:pt>
                <c:pt idx="22">
                  <c:v>0</c:v>
                </c:pt>
                <c:pt idx="23">
                  <c:v>0.36</c:v>
                </c:pt>
                <c:pt idx="24">
                  <c:v>0.39215686274509809</c:v>
                </c:pt>
                <c:pt idx="25">
                  <c:v>0.65217391304347827</c:v>
                </c:pt>
                <c:pt idx="26">
                  <c:v>0</c:v>
                </c:pt>
                <c:pt idx="27">
                  <c:v>0.34027777777777779</c:v>
                </c:pt>
                <c:pt idx="28">
                  <c:v>0.77631578947368429</c:v>
                </c:pt>
                <c:pt idx="29">
                  <c:v>0.328125</c:v>
                </c:pt>
                <c:pt idx="30">
                  <c:v>0.27619047619047621</c:v>
                </c:pt>
                <c:pt idx="31">
                  <c:v>1.1000000000000001</c:v>
                </c:pt>
                <c:pt idx="32">
                  <c:v>0.60377358490566035</c:v>
                </c:pt>
                <c:pt idx="33">
                  <c:v>0.53600000000000003</c:v>
                </c:pt>
                <c:pt idx="34">
                  <c:v>0.14473684210526316</c:v>
                </c:pt>
                <c:pt idx="35">
                  <c:v>0.57861635220125784</c:v>
                </c:pt>
                <c:pt idx="36">
                  <c:v>0.33333333333333337</c:v>
                </c:pt>
                <c:pt idx="37">
                  <c:v>0.50980392156862742</c:v>
                </c:pt>
                <c:pt idx="38">
                  <c:v>0</c:v>
                </c:pt>
                <c:pt idx="39">
                  <c:v>0.50724637681159424</c:v>
                </c:pt>
                <c:pt idx="40">
                  <c:v>0.62857142857142856</c:v>
                </c:pt>
                <c:pt idx="41">
                  <c:v>0.63414634146341464</c:v>
                </c:pt>
                <c:pt idx="42">
                  <c:v>0.6875</c:v>
                </c:pt>
                <c:pt idx="43">
                  <c:v>0.69620253164556956</c:v>
                </c:pt>
                <c:pt idx="44">
                  <c:v>0.61832061068702293</c:v>
                </c:pt>
                <c:pt idx="45">
                  <c:v>0.37209302325581395</c:v>
                </c:pt>
                <c:pt idx="46">
                  <c:v>0.40277777777777779</c:v>
                </c:pt>
                <c:pt idx="47">
                  <c:v>1.1000000000000001</c:v>
                </c:pt>
                <c:pt idx="48">
                  <c:v>0.18604651162790697</c:v>
                </c:pt>
                <c:pt idx="49">
                  <c:v>0.31481481481481483</c:v>
                </c:pt>
                <c:pt idx="50">
                  <c:v>0.22413793103448276</c:v>
                </c:pt>
                <c:pt idx="51">
                  <c:v>0.71910112359550571</c:v>
                </c:pt>
                <c:pt idx="52">
                  <c:v>0.37931034482758619</c:v>
                </c:pt>
                <c:pt idx="53">
                  <c:v>0.55000000000000004</c:v>
                </c:pt>
                <c:pt idx="54">
                  <c:v>0.24444444444444444</c:v>
                </c:pt>
                <c:pt idx="55">
                  <c:v>6.9767441860465115E-2</c:v>
                </c:pt>
                <c:pt idx="56">
                  <c:v>0.51086956521739135</c:v>
                </c:pt>
                <c:pt idx="57">
                  <c:v>0.57142857142857151</c:v>
                </c:pt>
                <c:pt idx="58">
                  <c:v>7.6555023923444973E-2</c:v>
                </c:pt>
                <c:pt idx="59">
                  <c:v>0.54166666666666663</c:v>
                </c:pt>
                <c:pt idx="60">
                  <c:v>0.72527472527472525</c:v>
                </c:pt>
                <c:pt idx="61">
                  <c:v>0.56862745098039214</c:v>
                </c:pt>
                <c:pt idx="62">
                  <c:v>0.6914893617021276</c:v>
                </c:pt>
                <c:pt idx="63">
                  <c:v>0.17647058823529413</c:v>
                </c:pt>
                <c:pt idx="64">
                  <c:v>0.72</c:v>
                </c:pt>
                <c:pt idx="65">
                  <c:v>0.2121212121212121</c:v>
                </c:pt>
                <c:pt idx="66">
                  <c:v>0.54545454545454541</c:v>
                </c:pt>
                <c:pt idx="67">
                  <c:v>1.1000000000000001</c:v>
                </c:pt>
                <c:pt idx="68">
                  <c:v>9.90990990990991E-2</c:v>
                </c:pt>
                <c:pt idx="69">
                  <c:v>0.5035460992907802</c:v>
                </c:pt>
                <c:pt idx="70">
                  <c:v>1.1000000000000001</c:v>
                </c:pt>
                <c:pt idx="71">
                  <c:v>0.43356643356643354</c:v>
                </c:pt>
                <c:pt idx="72">
                  <c:v>0.23076923076923075</c:v>
                </c:pt>
                <c:pt idx="73">
                  <c:v>0.5135135135135136</c:v>
                </c:pt>
                <c:pt idx="74">
                  <c:v>0.30827067669172936</c:v>
                </c:pt>
                <c:pt idx="75">
                  <c:v>0.41176470588235298</c:v>
                </c:pt>
                <c:pt idx="76">
                  <c:v>0.367965367965368</c:v>
                </c:pt>
                <c:pt idx="77">
                  <c:v>0.51578947368421058</c:v>
                </c:pt>
                <c:pt idx="78">
                  <c:v>0.36842105263157898</c:v>
                </c:pt>
                <c:pt idx="79">
                  <c:v>0</c:v>
                </c:pt>
                <c:pt idx="80">
                  <c:v>0.20833333333333331</c:v>
                </c:pt>
                <c:pt idx="81">
                  <c:v>0.59649122807017541</c:v>
                </c:pt>
                <c:pt idx="82">
                  <c:v>7.8947368421052627E-2</c:v>
                </c:pt>
                <c:pt idx="83">
                  <c:v>0.6333333333333333</c:v>
                </c:pt>
                <c:pt idx="84">
                  <c:v>0.45588235294117646</c:v>
                </c:pt>
                <c:pt idx="85">
                  <c:v>0.68965517241379315</c:v>
                </c:pt>
                <c:pt idx="86">
                  <c:v>1.1000000000000001</c:v>
                </c:pt>
                <c:pt idx="87">
                  <c:v>0.75</c:v>
                </c:pt>
                <c:pt idx="88">
                  <c:v>0</c:v>
                </c:pt>
                <c:pt idx="89">
                  <c:v>0.52542372881355925</c:v>
                </c:pt>
                <c:pt idx="90">
                  <c:v>0.57446808510638303</c:v>
                </c:pt>
                <c:pt idx="91">
                  <c:v>0</c:v>
                </c:pt>
                <c:pt idx="92">
                  <c:v>0.64444444444444438</c:v>
                </c:pt>
                <c:pt idx="93">
                  <c:v>0.34653465346534651</c:v>
                </c:pt>
                <c:pt idx="94">
                  <c:v>1.1000000000000001</c:v>
                </c:pt>
                <c:pt idx="95">
                  <c:v>0.33846153846153848</c:v>
                </c:pt>
                <c:pt idx="96">
                  <c:v>0</c:v>
                </c:pt>
                <c:pt idx="97">
                  <c:v>0.23255813953488372</c:v>
                </c:pt>
                <c:pt idx="98">
                  <c:v>9.8360655737704916E-2</c:v>
                </c:pt>
                <c:pt idx="99">
                  <c:v>0.27184466019417475</c:v>
                </c:pt>
                <c:pt idx="100">
                  <c:v>0</c:v>
                </c:pt>
                <c:pt idx="101">
                  <c:v>0.53846153846153844</c:v>
                </c:pt>
                <c:pt idx="102">
                  <c:v>1.1000000000000001</c:v>
                </c:pt>
                <c:pt idx="103">
                  <c:v>0.4</c:v>
                </c:pt>
                <c:pt idx="104">
                  <c:v>0.38636363636363635</c:v>
                </c:pt>
                <c:pt idx="105">
                  <c:v>0.36585365853658536</c:v>
                </c:pt>
                <c:pt idx="106">
                  <c:v>0.7142857142857143</c:v>
                </c:pt>
                <c:pt idx="107">
                  <c:v>0.20524017467248906</c:v>
                </c:pt>
                <c:pt idx="108">
                  <c:v>1.1000000000000001</c:v>
                </c:pt>
                <c:pt idx="109">
                  <c:v>0.5757575757575758</c:v>
                </c:pt>
                <c:pt idx="110">
                  <c:v>0.36363636363636365</c:v>
                </c:pt>
                <c:pt idx="111">
                  <c:v>0</c:v>
                </c:pt>
                <c:pt idx="112">
                  <c:v>1.1000000000000001</c:v>
                </c:pt>
                <c:pt idx="113">
                  <c:v>0.59210526315789469</c:v>
                </c:pt>
                <c:pt idx="114">
                  <c:v>1.1000000000000001</c:v>
                </c:pt>
                <c:pt idx="115">
                  <c:v>1.1000000000000001</c:v>
                </c:pt>
                <c:pt idx="116">
                  <c:v>0.35616438356164382</c:v>
                </c:pt>
                <c:pt idx="117">
                  <c:v>0.58823529411764708</c:v>
                </c:pt>
                <c:pt idx="118">
                  <c:v>0.64197530864197527</c:v>
                </c:pt>
                <c:pt idx="119">
                  <c:v>0.38235294117647056</c:v>
                </c:pt>
                <c:pt idx="120">
                  <c:v>0.51724137931034486</c:v>
                </c:pt>
                <c:pt idx="121">
                  <c:v>0.12582781456953643</c:v>
                </c:pt>
                <c:pt idx="122">
                  <c:v>0.7349397590361445</c:v>
                </c:pt>
                <c:pt idx="123">
                  <c:v>0.29230769230769232</c:v>
                </c:pt>
                <c:pt idx="124">
                  <c:v>0.66666666666666674</c:v>
                </c:pt>
                <c:pt idx="125">
                  <c:v>0</c:v>
                </c:pt>
                <c:pt idx="126">
                  <c:v>0.21666666666666667</c:v>
                </c:pt>
                <c:pt idx="127">
                  <c:v>0.44285714285714284</c:v>
                </c:pt>
                <c:pt idx="128">
                  <c:v>0.10714285714285714</c:v>
                </c:pt>
                <c:pt idx="129">
                  <c:v>0.33870967741935482</c:v>
                </c:pt>
                <c:pt idx="130">
                  <c:v>0.60714285714285721</c:v>
                </c:pt>
                <c:pt idx="131">
                  <c:v>0.6914893617021276</c:v>
                </c:pt>
                <c:pt idx="132">
                  <c:v>1.1000000000000001</c:v>
                </c:pt>
                <c:pt idx="133">
                  <c:v>1.1000000000000001</c:v>
                </c:pt>
                <c:pt idx="134">
                  <c:v>0.84615384615384615</c:v>
                </c:pt>
                <c:pt idx="135">
                  <c:v>0.56321839080459768</c:v>
                </c:pt>
                <c:pt idx="136">
                  <c:v>0.27173913043478259</c:v>
                </c:pt>
                <c:pt idx="137">
                  <c:v>0.64</c:v>
                </c:pt>
                <c:pt idx="138">
                  <c:v>0.33027522935779813</c:v>
                </c:pt>
                <c:pt idx="139">
                  <c:v>0.91489361702127647</c:v>
                </c:pt>
                <c:pt idx="140">
                  <c:v>0.5368421052631579</c:v>
                </c:pt>
                <c:pt idx="141">
                  <c:v>0.3</c:v>
                </c:pt>
                <c:pt idx="142">
                  <c:v>0.4144144144144144</c:v>
                </c:pt>
                <c:pt idx="143">
                  <c:v>0.85</c:v>
                </c:pt>
                <c:pt idx="144">
                  <c:v>0.50684931506849318</c:v>
                </c:pt>
                <c:pt idx="145">
                  <c:v>0.9555555555555556</c:v>
                </c:pt>
                <c:pt idx="146">
                  <c:v>1.1000000000000001</c:v>
                </c:pt>
                <c:pt idx="147">
                  <c:v>0</c:v>
                </c:pt>
                <c:pt idx="148">
                  <c:v>0.38888888888888884</c:v>
                </c:pt>
                <c:pt idx="149">
                  <c:v>0</c:v>
                </c:pt>
                <c:pt idx="150">
                  <c:v>0.11764705882352942</c:v>
                </c:pt>
                <c:pt idx="151">
                  <c:v>0.48275862068965514</c:v>
                </c:pt>
                <c:pt idx="152">
                  <c:v>0.87234042553191482</c:v>
                </c:pt>
                <c:pt idx="153">
                  <c:v>1.1000000000000001</c:v>
                </c:pt>
                <c:pt idx="154">
                  <c:v>0.20338983050847456</c:v>
                </c:pt>
                <c:pt idx="155">
                  <c:v>1.1000000000000001</c:v>
                </c:pt>
                <c:pt idx="156">
                  <c:v>0</c:v>
                </c:pt>
                <c:pt idx="157">
                  <c:v>0.32857142857142851</c:v>
                </c:pt>
                <c:pt idx="158">
                  <c:v>0.49382716049382713</c:v>
                </c:pt>
                <c:pt idx="159">
                  <c:v>0.40350877192982459</c:v>
                </c:pt>
                <c:pt idx="160">
                  <c:v>0.31506849315068491</c:v>
                </c:pt>
                <c:pt idx="161">
                  <c:v>0.49473684210526314</c:v>
                </c:pt>
                <c:pt idx="162">
                  <c:v>0.49180327868852458</c:v>
                </c:pt>
                <c:pt idx="163">
                  <c:v>0.74242424242424254</c:v>
                </c:pt>
                <c:pt idx="164">
                  <c:v>0.42</c:v>
                </c:pt>
                <c:pt idx="165">
                  <c:v>0.58536585365853666</c:v>
                </c:pt>
                <c:pt idx="166">
                  <c:v>0.11363636363636363</c:v>
                </c:pt>
                <c:pt idx="167">
                  <c:v>0.59615384615384615</c:v>
                </c:pt>
                <c:pt idx="168">
                  <c:v>9.3023255813953487E-2</c:v>
                </c:pt>
                <c:pt idx="169">
                  <c:v>0.2986111111111111</c:v>
                </c:pt>
                <c:pt idx="170">
                  <c:v>0.33834586466165412</c:v>
                </c:pt>
                <c:pt idx="171">
                  <c:v>0</c:v>
                </c:pt>
                <c:pt idx="172">
                  <c:v>0.29838709677419356</c:v>
                </c:pt>
              </c:numCache>
            </c:numRef>
          </c:yVal>
          <c:smooth val="0"/>
        </c:ser>
        <c:ser>
          <c:idx val="6"/>
          <c:order val="1"/>
          <c:tx>
            <c:strRef>
              <c:f>'Unit list'!$E$1</c:f>
              <c:strCache>
                <c:ptCount val="1"/>
                <c:pt idx="0">
                  <c:v>Units in East of England</c:v>
                </c:pt>
              </c:strCache>
            </c:strRef>
          </c:tx>
          <c:spPr>
            <a:ln w="28575">
              <a:noFill/>
            </a:ln>
          </c:spPr>
          <c:marker>
            <c:symbol val="diamond"/>
            <c:size val="10"/>
            <c:spPr>
              <a:solidFill>
                <a:schemeClr val="accent1">
                  <a:lumMod val="75000"/>
                </a:schemeClr>
              </a:solidFill>
              <a:ln>
                <a:noFill/>
              </a:ln>
            </c:spPr>
          </c:marker>
          <c:xVal>
            <c:numRef>
              <c:f>'7procesess'!$G$3:$G$175</c:f>
              <c:numCache>
                <c:formatCode>0</c:formatCode>
                <c:ptCount val="173"/>
                <c:pt idx="0">
                  <c:v>-1</c:v>
                </c:pt>
                <c:pt idx="1">
                  <c:v>151</c:v>
                </c:pt>
                <c:pt idx="2">
                  <c:v>-1</c:v>
                </c:pt>
                <c:pt idx="3">
                  <c:v>-1</c:v>
                </c:pt>
                <c:pt idx="4">
                  <c:v>-1</c:v>
                </c:pt>
                <c:pt idx="5">
                  <c:v>-1</c:v>
                </c:pt>
                <c:pt idx="6">
                  <c:v>-1</c:v>
                </c:pt>
                <c:pt idx="7">
                  <c:v>-1</c:v>
                </c:pt>
                <c:pt idx="8">
                  <c:v>51</c:v>
                </c:pt>
                <c:pt idx="9">
                  <c:v>-1</c:v>
                </c:pt>
                <c:pt idx="10">
                  <c:v>-1</c:v>
                </c:pt>
                <c:pt idx="11">
                  <c:v>-1</c:v>
                </c:pt>
                <c:pt idx="12">
                  <c:v>-1</c:v>
                </c:pt>
                <c:pt idx="13">
                  <c:v>-1</c:v>
                </c:pt>
                <c:pt idx="14">
                  <c:v>-1</c:v>
                </c:pt>
                <c:pt idx="15">
                  <c:v>-1</c:v>
                </c:pt>
                <c:pt idx="16">
                  <c:v>102</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92</c:v>
                </c:pt>
                <c:pt idx="57">
                  <c:v>-1</c:v>
                </c:pt>
                <c:pt idx="58">
                  <c:v>-1</c:v>
                </c:pt>
                <c:pt idx="59">
                  <c:v>-1</c:v>
                </c:pt>
                <c:pt idx="60">
                  <c:v>91</c:v>
                </c:pt>
                <c:pt idx="61">
                  <c:v>-1</c:v>
                </c:pt>
                <c:pt idx="62">
                  <c:v>-1</c:v>
                </c:pt>
                <c:pt idx="63">
                  <c:v>-1</c:v>
                </c:pt>
                <c:pt idx="64">
                  <c:v>-1</c:v>
                </c:pt>
                <c:pt idx="65">
                  <c:v>-1</c:v>
                </c:pt>
                <c:pt idx="66">
                  <c:v>55</c:v>
                </c:pt>
                <c:pt idx="67">
                  <c:v>-1</c:v>
                </c:pt>
                <c:pt idx="68">
                  <c:v>-1</c:v>
                </c:pt>
                <c:pt idx="69">
                  <c:v>-1</c:v>
                </c:pt>
                <c:pt idx="70">
                  <c:v>-1</c:v>
                </c:pt>
                <c:pt idx="71">
                  <c:v>-1</c:v>
                </c:pt>
                <c:pt idx="72">
                  <c:v>-1</c:v>
                </c:pt>
                <c:pt idx="73">
                  <c:v>-1</c:v>
                </c:pt>
                <c:pt idx="74">
                  <c:v>133</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65</c:v>
                </c:pt>
                <c:pt idx="96">
                  <c:v>-1</c:v>
                </c:pt>
                <c:pt idx="97">
                  <c:v>-1</c:v>
                </c:pt>
                <c:pt idx="98">
                  <c:v>-1</c:v>
                </c:pt>
                <c:pt idx="99">
                  <c:v>103</c:v>
                </c:pt>
                <c:pt idx="100">
                  <c:v>-1</c:v>
                </c:pt>
                <c:pt idx="101">
                  <c:v>-1</c:v>
                </c:pt>
                <c:pt idx="102">
                  <c:v>-1</c:v>
                </c:pt>
                <c:pt idx="103">
                  <c:v>-1</c:v>
                </c:pt>
                <c:pt idx="104">
                  <c:v>-1</c:v>
                </c:pt>
                <c:pt idx="105">
                  <c:v>-1</c:v>
                </c:pt>
                <c:pt idx="106">
                  <c:v>-1</c:v>
                </c:pt>
                <c:pt idx="107">
                  <c:v>-1</c:v>
                </c:pt>
                <c:pt idx="108">
                  <c:v>-1</c:v>
                </c:pt>
                <c:pt idx="109">
                  <c:v>-1</c:v>
                </c:pt>
                <c:pt idx="110">
                  <c:v>-1</c:v>
                </c:pt>
                <c:pt idx="111">
                  <c:v>-1</c:v>
                </c:pt>
                <c:pt idx="112">
                  <c:v>80</c:v>
                </c:pt>
                <c:pt idx="113">
                  <c:v>-1</c:v>
                </c:pt>
                <c:pt idx="114">
                  <c:v>68</c:v>
                </c:pt>
                <c:pt idx="115">
                  <c:v>-1</c:v>
                </c:pt>
                <c:pt idx="116">
                  <c:v>-1</c:v>
                </c:pt>
                <c:pt idx="117">
                  <c:v>-1</c:v>
                </c:pt>
                <c:pt idx="118">
                  <c:v>81</c:v>
                </c:pt>
                <c:pt idx="119">
                  <c:v>-1</c:v>
                </c:pt>
                <c:pt idx="120">
                  <c:v>-1</c:v>
                </c:pt>
                <c:pt idx="121">
                  <c:v>-1</c:v>
                </c:pt>
                <c:pt idx="122">
                  <c:v>-1</c:v>
                </c:pt>
                <c:pt idx="123">
                  <c:v>-1</c:v>
                </c:pt>
                <c:pt idx="124">
                  <c:v>-1</c:v>
                </c:pt>
                <c:pt idx="125">
                  <c:v>-1</c:v>
                </c:pt>
                <c:pt idx="126">
                  <c:v>-1</c:v>
                </c:pt>
                <c:pt idx="127">
                  <c:v>-1</c:v>
                </c:pt>
                <c:pt idx="128">
                  <c:v>84</c:v>
                </c:pt>
                <c:pt idx="129">
                  <c:v>62</c:v>
                </c:pt>
                <c:pt idx="130">
                  <c:v>-1</c:v>
                </c:pt>
                <c:pt idx="131">
                  <c:v>-1</c:v>
                </c:pt>
                <c:pt idx="132">
                  <c:v>-1</c:v>
                </c:pt>
                <c:pt idx="133">
                  <c:v>-1</c:v>
                </c:pt>
                <c:pt idx="134">
                  <c:v>-1</c:v>
                </c:pt>
                <c:pt idx="135">
                  <c:v>-1</c:v>
                </c:pt>
                <c:pt idx="136">
                  <c:v>-1</c:v>
                </c:pt>
                <c:pt idx="137">
                  <c:v>-1</c:v>
                </c:pt>
                <c:pt idx="138">
                  <c:v>109</c:v>
                </c:pt>
                <c:pt idx="139">
                  <c:v>-1</c:v>
                </c:pt>
                <c:pt idx="140">
                  <c:v>-1</c:v>
                </c:pt>
                <c:pt idx="141">
                  <c:v>-1</c:v>
                </c:pt>
                <c:pt idx="142">
                  <c:v>-1</c:v>
                </c:pt>
                <c:pt idx="143">
                  <c:v>-1</c:v>
                </c:pt>
                <c:pt idx="144">
                  <c:v>-1</c:v>
                </c:pt>
                <c:pt idx="145">
                  <c:v>-1</c:v>
                </c:pt>
                <c:pt idx="146">
                  <c:v>-1</c:v>
                </c:pt>
                <c:pt idx="147">
                  <c:v>-1</c:v>
                </c:pt>
                <c:pt idx="148">
                  <c:v>-1</c:v>
                </c:pt>
                <c:pt idx="149">
                  <c:v>-1</c:v>
                </c:pt>
                <c:pt idx="150">
                  <c:v>-1</c:v>
                </c:pt>
                <c:pt idx="151">
                  <c:v>58</c:v>
                </c:pt>
                <c:pt idx="152">
                  <c:v>-1</c:v>
                </c:pt>
                <c:pt idx="153">
                  <c:v>-1</c:v>
                </c:pt>
                <c:pt idx="154">
                  <c:v>-1</c:v>
                </c:pt>
                <c:pt idx="155">
                  <c:v>-1</c:v>
                </c:pt>
                <c:pt idx="156">
                  <c:v>-1</c:v>
                </c:pt>
                <c:pt idx="157">
                  <c:v>-1</c:v>
                </c:pt>
                <c:pt idx="158">
                  <c:v>-1</c:v>
                </c:pt>
                <c:pt idx="159">
                  <c:v>57</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'7procesess'!$H$3:$H$175</c:f>
              <c:numCache>
                <c:formatCode>0.0%</c:formatCode>
                <c:ptCount val="173"/>
                <c:pt idx="0">
                  <c:v>1.1000000000000001</c:v>
                </c:pt>
                <c:pt idx="1">
                  <c:v>9.9337748344370869E-2</c:v>
                </c:pt>
                <c:pt idx="2">
                  <c:v>1.1000000000000001</c:v>
                </c:pt>
                <c:pt idx="3">
                  <c:v>1.1000000000000001</c:v>
                </c:pt>
                <c:pt idx="4">
                  <c:v>1.1000000000000001</c:v>
                </c:pt>
                <c:pt idx="5">
                  <c:v>1.1000000000000001</c:v>
                </c:pt>
                <c:pt idx="6">
                  <c:v>1.1000000000000001</c:v>
                </c:pt>
                <c:pt idx="7">
                  <c:v>1.1000000000000001</c:v>
                </c:pt>
                <c:pt idx="8">
                  <c:v>0.17647058823529413</c:v>
                </c:pt>
                <c:pt idx="9">
                  <c:v>1.1000000000000001</c:v>
                </c:pt>
                <c:pt idx="10">
                  <c:v>1.1000000000000001</c:v>
                </c:pt>
                <c:pt idx="11">
                  <c:v>1.1000000000000001</c:v>
                </c:pt>
                <c:pt idx="12">
                  <c:v>1.1000000000000001</c:v>
                </c:pt>
                <c:pt idx="13">
                  <c:v>1.1000000000000001</c:v>
                </c:pt>
                <c:pt idx="14">
                  <c:v>1.1000000000000001</c:v>
                </c:pt>
                <c:pt idx="15">
                  <c:v>1.1000000000000001</c:v>
                </c:pt>
                <c:pt idx="16">
                  <c:v>4.9019607843137261E-2</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0.14473684210526316</c:v>
                </c:pt>
                <c:pt idx="35">
                  <c:v>1.1000000000000001</c:v>
                </c:pt>
                <c:pt idx="36">
                  <c:v>1.1000000000000001</c:v>
                </c:pt>
                <c:pt idx="37">
                  <c:v>1.1000000000000001</c:v>
                </c:pt>
                <c:pt idx="38">
                  <c:v>1.1000000000000001</c:v>
                </c:pt>
                <c:pt idx="39">
                  <c:v>1.1000000000000001</c:v>
                </c:pt>
                <c:pt idx="40">
                  <c:v>1.1000000000000001</c:v>
                </c:pt>
                <c:pt idx="41">
                  <c:v>1.1000000000000001</c:v>
                </c:pt>
                <c:pt idx="42">
                  <c:v>1.1000000000000001</c:v>
                </c:pt>
                <c:pt idx="43">
                  <c:v>1.1000000000000001</c:v>
                </c:pt>
                <c:pt idx="44">
                  <c:v>1.1000000000000001</c:v>
                </c:pt>
                <c:pt idx="45">
                  <c:v>1.1000000000000001</c:v>
                </c:pt>
                <c:pt idx="46">
                  <c:v>1.1000000000000001</c:v>
                </c:pt>
                <c:pt idx="47">
                  <c:v>1.1000000000000001</c:v>
                </c:pt>
                <c:pt idx="48">
                  <c:v>1.1000000000000001</c:v>
                </c:pt>
                <c:pt idx="49">
                  <c:v>1.1000000000000001</c:v>
                </c:pt>
                <c:pt idx="50">
                  <c:v>1.1000000000000001</c:v>
                </c:pt>
                <c:pt idx="51">
                  <c:v>1.1000000000000001</c:v>
                </c:pt>
                <c:pt idx="52">
                  <c:v>1.1000000000000001</c:v>
                </c:pt>
                <c:pt idx="53">
                  <c:v>1.1000000000000001</c:v>
                </c:pt>
                <c:pt idx="54">
                  <c:v>1.1000000000000001</c:v>
                </c:pt>
                <c:pt idx="55">
                  <c:v>1.1000000000000001</c:v>
                </c:pt>
                <c:pt idx="56">
                  <c:v>0.51086956521739135</c:v>
                </c:pt>
                <c:pt idx="57">
                  <c:v>1.1000000000000001</c:v>
                </c:pt>
                <c:pt idx="58">
                  <c:v>1.1000000000000001</c:v>
                </c:pt>
                <c:pt idx="59">
                  <c:v>1.1000000000000001</c:v>
                </c:pt>
                <c:pt idx="60">
                  <c:v>0.72527472527472525</c:v>
                </c:pt>
                <c:pt idx="61">
                  <c:v>1.1000000000000001</c:v>
                </c:pt>
                <c:pt idx="62">
                  <c:v>1.1000000000000001</c:v>
                </c:pt>
                <c:pt idx="63">
                  <c:v>1.1000000000000001</c:v>
                </c:pt>
                <c:pt idx="64">
                  <c:v>1.1000000000000001</c:v>
                </c:pt>
                <c:pt idx="65">
                  <c:v>1.1000000000000001</c:v>
                </c:pt>
                <c:pt idx="66">
                  <c:v>0.54545454545454541</c:v>
                </c:pt>
                <c:pt idx="67">
                  <c:v>1.1000000000000001</c:v>
                </c:pt>
                <c:pt idx="68">
                  <c:v>1.1000000000000001</c:v>
                </c:pt>
                <c:pt idx="69">
                  <c:v>1.1000000000000001</c:v>
                </c:pt>
                <c:pt idx="70">
                  <c:v>1.1000000000000001</c:v>
                </c:pt>
                <c:pt idx="71">
                  <c:v>1.1000000000000001</c:v>
                </c:pt>
                <c:pt idx="72">
                  <c:v>1.1000000000000001</c:v>
                </c:pt>
                <c:pt idx="73">
                  <c:v>1.1000000000000001</c:v>
                </c:pt>
                <c:pt idx="74">
                  <c:v>0.30827067669172936</c:v>
                </c:pt>
                <c:pt idx="75">
                  <c:v>1.1000000000000001</c:v>
                </c:pt>
                <c:pt idx="76">
                  <c:v>1.1000000000000001</c:v>
                </c:pt>
                <c:pt idx="77">
                  <c:v>1.1000000000000001</c:v>
                </c:pt>
                <c:pt idx="78">
                  <c:v>1.1000000000000001</c:v>
                </c:pt>
                <c:pt idx="79">
                  <c:v>1.1000000000000001</c:v>
                </c:pt>
                <c:pt idx="80">
                  <c:v>1.1000000000000001</c:v>
                </c:pt>
                <c:pt idx="81">
                  <c:v>1.1000000000000001</c:v>
                </c:pt>
                <c:pt idx="82">
                  <c:v>1.1000000000000001</c:v>
                </c:pt>
                <c:pt idx="83">
                  <c:v>1.1000000000000001</c:v>
                </c:pt>
                <c:pt idx="84">
                  <c:v>1.1000000000000001</c:v>
                </c:pt>
                <c:pt idx="85">
                  <c:v>1.1000000000000001</c:v>
                </c:pt>
                <c:pt idx="86">
                  <c:v>1.1000000000000001</c:v>
                </c:pt>
                <c:pt idx="87">
                  <c:v>1.1000000000000001</c:v>
                </c:pt>
                <c:pt idx="88">
                  <c:v>1.1000000000000001</c:v>
                </c:pt>
                <c:pt idx="89">
                  <c:v>1.1000000000000001</c:v>
                </c:pt>
                <c:pt idx="90">
                  <c:v>1.1000000000000001</c:v>
                </c:pt>
                <c:pt idx="91">
                  <c:v>1.1000000000000001</c:v>
                </c:pt>
                <c:pt idx="92">
                  <c:v>1.1000000000000001</c:v>
                </c:pt>
                <c:pt idx="93">
                  <c:v>1.1000000000000001</c:v>
                </c:pt>
                <c:pt idx="94">
                  <c:v>1.1000000000000001</c:v>
                </c:pt>
                <c:pt idx="95">
                  <c:v>0.33846153846153848</c:v>
                </c:pt>
                <c:pt idx="96">
                  <c:v>1.1000000000000001</c:v>
                </c:pt>
                <c:pt idx="97">
                  <c:v>1.1000000000000001</c:v>
                </c:pt>
                <c:pt idx="98">
                  <c:v>1.1000000000000001</c:v>
                </c:pt>
                <c:pt idx="99">
                  <c:v>0.27184466019417475</c:v>
                </c:pt>
                <c:pt idx="100">
                  <c:v>1.1000000000000001</c:v>
                </c:pt>
                <c:pt idx="101">
                  <c:v>1.1000000000000001</c:v>
                </c:pt>
                <c:pt idx="102">
                  <c:v>1.1000000000000001</c:v>
                </c:pt>
                <c:pt idx="103">
                  <c:v>1.1000000000000001</c:v>
                </c:pt>
                <c:pt idx="104">
                  <c:v>1.1000000000000001</c:v>
                </c:pt>
                <c:pt idx="105">
                  <c:v>1.1000000000000001</c:v>
                </c:pt>
                <c:pt idx="106">
                  <c:v>1.1000000000000001</c:v>
                </c:pt>
                <c:pt idx="107">
                  <c:v>1.1000000000000001</c:v>
                </c:pt>
                <c:pt idx="108">
                  <c:v>1.1000000000000001</c:v>
                </c:pt>
                <c:pt idx="109">
                  <c:v>1.1000000000000001</c:v>
                </c:pt>
                <c:pt idx="110">
                  <c:v>1.1000000000000001</c:v>
                </c:pt>
                <c:pt idx="111">
                  <c:v>1.1000000000000001</c:v>
                </c:pt>
                <c:pt idx="112">
                  <c:v>1.1000000000000001</c:v>
                </c:pt>
                <c:pt idx="113">
                  <c:v>1.1000000000000001</c:v>
                </c:pt>
                <c:pt idx="114">
                  <c:v>1.1000000000000001</c:v>
                </c:pt>
                <c:pt idx="115">
                  <c:v>1.1000000000000001</c:v>
                </c:pt>
                <c:pt idx="116">
                  <c:v>1.1000000000000001</c:v>
                </c:pt>
                <c:pt idx="117">
                  <c:v>1.1000000000000001</c:v>
                </c:pt>
                <c:pt idx="118">
                  <c:v>0.64197530864197527</c:v>
                </c:pt>
                <c:pt idx="119">
                  <c:v>1.1000000000000001</c:v>
                </c:pt>
                <c:pt idx="120">
                  <c:v>1.1000000000000001</c:v>
                </c:pt>
                <c:pt idx="121">
                  <c:v>1.1000000000000001</c:v>
                </c:pt>
                <c:pt idx="122">
                  <c:v>1.1000000000000001</c:v>
                </c:pt>
                <c:pt idx="123">
                  <c:v>1.1000000000000001</c:v>
                </c:pt>
                <c:pt idx="124">
                  <c:v>1.1000000000000001</c:v>
                </c:pt>
                <c:pt idx="125">
                  <c:v>1.1000000000000001</c:v>
                </c:pt>
                <c:pt idx="126">
                  <c:v>1.1000000000000001</c:v>
                </c:pt>
                <c:pt idx="127">
                  <c:v>1.1000000000000001</c:v>
                </c:pt>
                <c:pt idx="128">
                  <c:v>0.10714285714285714</c:v>
                </c:pt>
                <c:pt idx="129">
                  <c:v>0.33870967741935482</c:v>
                </c:pt>
                <c:pt idx="130">
                  <c:v>1.1000000000000001</c:v>
                </c:pt>
                <c:pt idx="131">
                  <c:v>1.1000000000000001</c:v>
                </c:pt>
                <c:pt idx="132">
                  <c:v>1.1000000000000001</c:v>
                </c:pt>
                <c:pt idx="133">
                  <c:v>1.1000000000000001</c:v>
                </c:pt>
                <c:pt idx="134">
                  <c:v>1.1000000000000001</c:v>
                </c:pt>
                <c:pt idx="135">
                  <c:v>1.1000000000000001</c:v>
                </c:pt>
                <c:pt idx="136">
                  <c:v>1.1000000000000001</c:v>
                </c:pt>
                <c:pt idx="137">
                  <c:v>1.1000000000000001</c:v>
                </c:pt>
                <c:pt idx="138">
                  <c:v>0.33027522935779813</c:v>
                </c:pt>
                <c:pt idx="139">
                  <c:v>1.1000000000000001</c:v>
                </c:pt>
                <c:pt idx="140">
                  <c:v>1.1000000000000001</c:v>
                </c:pt>
                <c:pt idx="141">
                  <c:v>1.1000000000000001</c:v>
                </c:pt>
                <c:pt idx="142">
                  <c:v>1.1000000000000001</c:v>
                </c:pt>
                <c:pt idx="143">
                  <c:v>1.1000000000000001</c:v>
                </c:pt>
                <c:pt idx="144">
                  <c:v>1.1000000000000001</c:v>
                </c:pt>
                <c:pt idx="145">
                  <c:v>1.1000000000000001</c:v>
                </c:pt>
                <c:pt idx="146">
                  <c:v>1.1000000000000001</c:v>
                </c:pt>
                <c:pt idx="147">
                  <c:v>1.1000000000000001</c:v>
                </c:pt>
                <c:pt idx="148">
                  <c:v>1.1000000000000001</c:v>
                </c:pt>
                <c:pt idx="149">
                  <c:v>1.1000000000000001</c:v>
                </c:pt>
                <c:pt idx="150">
                  <c:v>1.1000000000000001</c:v>
                </c:pt>
                <c:pt idx="151">
                  <c:v>0.48275862068965514</c:v>
                </c:pt>
                <c:pt idx="152">
                  <c:v>1.1000000000000001</c:v>
                </c:pt>
                <c:pt idx="153">
                  <c:v>1.1000000000000001</c:v>
                </c:pt>
                <c:pt idx="154">
                  <c:v>1.1000000000000001</c:v>
                </c:pt>
                <c:pt idx="155">
                  <c:v>1.1000000000000001</c:v>
                </c:pt>
                <c:pt idx="156">
                  <c:v>1.1000000000000001</c:v>
                </c:pt>
                <c:pt idx="157">
                  <c:v>1.1000000000000001</c:v>
                </c:pt>
                <c:pt idx="158">
                  <c:v>1.1000000000000001</c:v>
                </c:pt>
                <c:pt idx="159">
                  <c:v>0.40350877192982459</c:v>
                </c:pt>
                <c:pt idx="160">
                  <c:v>1.1000000000000001</c:v>
                </c:pt>
                <c:pt idx="161">
                  <c:v>1.1000000000000001</c:v>
                </c:pt>
                <c:pt idx="162">
                  <c:v>1.1000000000000001</c:v>
                </c:pt>
                <c:pt idx="163">
                  <c:v>1.1000000000000001</c:v>
                </c:pt>
                <c:pt idx="164">
                  <c:v>1.1000000000000001</c:v>
                </c:pt>
                <c:pt idx="165">
                  <c:v>1.1000000000000001</c:v>
                </c:pt>
                <c:pt idx="166">
                  <c:v>1.1000000000000001</c:v>
                </c:pt>
                <c:pt idx="167">
                  <c:v>1.1000000000000001</c:v>
                </c:pt>
                <c:pt idx="168">
                  <c:v>1.1000000000000001</c:v>
                </c:pt>
                <c:pt idx="169">
                  <c:v>1.1000000000000001</c:v>
                </c:pt>
                <c:pt idx="170">
                  <c:v>1.1000000000000001</c:v>
                </c:pt>
                <c:pt idx="171">
                  <c:v>1.1000000000000001</c:v>
                </c:pt>
                <c:pt idx="172">
                  <c:v>1.1000000000000001</c:v>
                </c:pt>
              </c:numCache>
            </c:numRef>
          </c:yVal>
          <c:smooth val="0"/>
        </c:ser>
        <c:ser>
          <c:idx val="7"/>
          <c:order val="2"/>
          <c:tx>
            <c:strRef>
              <c:f>'Unit list'!$B$1</c:f>
              <c:strCache>
                <c:ptCount val="1"/>
                <c:pt idx="0">
                  <c:v>PZ041</c:v>
                </c:pt>
              </c:strCache>
            </c:strRef>
          </c:tx>
          <c:spPr>
            <a:ln w="28575">
              <a:noFill/>
            </a:ln>
          </c:spPr>
          <c:marker>
            <c:symbol val="diamond"/>
            <c:size val="12"/>
            <c:spPr>
              <a:solidFill>
                <a:srgbClr val="FF0000"/>
              </a:solidFill>
            </c:spPr>
          </c:marker>
          <c:xVal>
            <c:numRef>
              <c:f>'7procesess'!$I$3:$I$175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68</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'7procesess'!$J$3:$J$175</c:f>
              <c:numCache>
                <c:formatCode>0.0%</c:formatCode>
                <c:ptCount val="173"/>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0.14473684210526316</c:v>
                </c:pt>
                <c:pt idx="35">
                  <c:v>1.1000000000000001</c:v>
                </c:pt>
                <c:pt idx="36">
                  <c:v>1.1000000000000001</c:v>
                </c:pt>
                <c:pt idx="37">
                  <c:v>1.1000000000000001</c:v>
                </c:pt>
                <c:pt idx="38">
                  <c:v>1.1000000000000001</c:v>
                </c:pt>
                <c:pt idx="39">
                  <c:v>1.1000000000000001</c:v>
                </c:pt>
                <c:pt idx="40">
                  <c:v>1.1000000000000001</c:v>
                </c:pt>
                <c:pt idx="41">
                  <c:v>1.1000000000000001</c:v>
                </c:pt>
                <c:pt idx="42">
                  <c:v>1.1000000000000001</c:v>
                </c:pt>
                <c:pt idx="43">
                  <c:v>1.1000000000000001</c:v>
                </c:pt>
                <c:pt idx="44">
                  <c:v>1.1000000000000001</c:v>
                </c:pt>
                <c:pt idx="45">
                  <c:v>1.1000000000000001</c:v>
                </c:pt>
                <c:pt idx="46">
                  <c:v>1.1000000000000001</c:v>
                </c:pt>
                <c:pt idx="47">
                  <c:v>1.1000000000000001</c:v>
                </c:pt>
                <c:pt idx="48">
                  <c:v>1.1000000000000001</c:v>
                </c:pt>
                <c:pt idx="49">
                  <c:v>1.1000000000000001</c:v>
                </c:pt>
                <c:pt idx="50">
                  <c:v>1.1000000000000001</c:v>
                </c:pt>
                <c:pt idx="51">
                  <c:v>1.1000000000000001</c:v>
                </c:pt>
                <c:pt idx="52">
                  <c:v>1.1000000000000001</c:v>
                </c:pt>
                <c:pt idx="53">
                  <c:v>1.1000000000000001</c:v>
                </c:pt>
                <c:pt idx="54">
                  <c:v>1.1000000000000001</c:v>
                </c:pt>
                <c:pt idx="55">
                  <c:v>1.1000000000000001</c:v>
                </c:pt>
                <c:pt idx="56">
                  <c:v>1.1000000000000001</c:v>
                </c:pt>
                <c:pt idx="57">
                  <c:v>1.1000000000000001</c:v>
                </c:pt>
                <c:pt idx="58">
                  <c:v>1.1000000000000001</c:v>
                </c:pt>
                <c:pt idx="59">
                  <c:v>1.1000000000000001</c:v>
                </c:pt>
                <c:pt idx="60">
                  <c:v>1.1000000000000001</c:v>
                </c:pt>
                <c:pt idx="61">
                  <c:v>1.1000000000000001</c:v>
                </c:pt>
                <c:pt idx="62">
                  <c:v>1.1000000000000001</c:v>
                </c:pt>
                <c:pt idx="63">
                  <c:v>1.1000000000000001</c:v>
                </c:pt>
                <c:pt idx="64">
                  <c:v>1.1000000000000001</c:v>
                </c:pt>
                <c:pt idx="65">
                  <c:v>1.1000000000000001</c:v>
                </c:pt>
                <c:pt idx="66">
                  <c:v>1.1000000000000001</c:v>
                </c:pt>
                <c:pt idx="67">
                  <c:v>1.1000000000000001</c:v>
                </c:pt>
                <c:pt idx="68">
                  <c:v>1.1000000000000001</c:v>
                </c:pt>
                <c:pt idx="69">
                  <c:v>1.1000000000000001</c:v>
                </c:pt>
                <c:pt idx="70">
                  <c:v>1.1000000000000001</c:v>
                </c:pt>
                <c:pt idx="71">
                  <c:v>1.1000000000000001</c:v>
                </c:pt>
                <c:pt idx="72">
                  <c:v>1.1000000000000001</c:v>
                </c:pt>
                <c:pt idx="73">
                  <c:v>1.1000000000000001</c:v>
                </c:pt>
                <c:pt idx="74">
                  <c:v>1.1000000000000001</c:v>
                </c:pt>
                <c:pt idx="75">
                  <c:v>1.1000000000000001</c:v>
                </c:pt>
                <c:pt idx="76">
                  <c:v>1.1000000000000001</c:v>
                </c:pt>
                <c:pt idx="77">
                  <c:v>1.1000000000000001</c:v>
                </c:pt>
                <c:pt idx="78">
                  <c:v>1.1000000000000001</c:v>
                </c:pt>
                <c:pt idx="79">
                  <c:v>1.1000000000000001</c:v>
                </c:pt>
                <c:pt idx="80">
                  <c:v>1.1000000000000001</c:v>
                </c:pt>
                <c:pt idx="81">
                  <c:v>1.1000000000000001</c:v>
                </c:pt>
                <c:pt idx="82">
                  <c:v>1.1000000000000001</c:v>
                </c:pt>
                <c:pt idx="83">
                  <c:v>1.1000000000000001</c:v>
                </c:pt>
                <c:pt idx="84">
                  <c:v>1.1000000000000001</c:v>
                </c:pt>
                <c:pt idx="85">
                  <c:v>1.1000000000000001</c:v>
                </c:pt>
                <c:pt idx="86">
                  <c:v>1.1000000000000001</c:v>
                </c:pt>
                <c:pt idx="87">
                  <c:v>1.1000000000000001</c:v>
                </c:pt>
                <c:pt idx="88">
                  <c:v>1.1000000000000001</c:v>
                </c:pt>
                <c:pt idx="89">
                  <c:v>1.1000000000000001</c:v>
                </c:pt>
                <c:pt idx="90">
                  <c:v>1.1000000000000001</c:v>
                </c:pt>
                <c:pt idx="91">
                  <c:v>1.1000000000000001</c:v>
                </c:pt>
                <c:pt idx="92">
                  <c:v>1.1000000000000001</c:v>
                </c:pt>
                <c:pt idx="93">
                  <c:v>1.1000000000000001</c:v>
                </c:pt>
                <c:pt idx="94">
                  <c:v>1.1000000000000001</c:v>
                </c:pt>
                <c:pt idx="95">
                  <c:v>1.1000000000000001</c:v>
                </c:pt>
                <c:pt idx="96">
                  <c:v>1.1000000000000001</c:v>
                </c:pt>
                <c:pt idx="97">
                  <c:v>1.1000000000000001</c:v>
                </c:pt>
                <c:pt idx="98">
                  <c:v>1.1000000000000001</c:v>
                </c:pt>
                <c:pt idx="99">
                  <c:v>1.1000000000000001</c:v>
                </c:pt>
                <c:pt idx="100">
                  <c:v>1.1000000000000001</c:v>
                </c:pt>
                <c:pt idx="101">
                  <c:v>1.1000000000000001</c:v>
                </c:pt>
                <c:pt idx="102">
                  <c:v>1.1000000000000001</c:v>
                </c:pt>
                <c:pt idx="103">
                  <c:v>1.1000000000000001</c:v>
                </c:pt>
                <c:pt idx="104">
                  <c:v>1.1000000000000001</c:v>
                </c:pt>
                <c:pt idx="105">
                  <c:v>1.1000000000000001</c:v>
                </c:pt>
                <c:pt idx="106">
                  <c:v>1.1000000000000001</c:v>
                </c:pt>
                <c:pt idx="107">
                  <c:v>1.1000000000000001</c:v>
                </c:pt>
                <c:pt idx="108">
                  <c:v>1.1000000000000001</c:v>
                </c:pt>
                <c:pt idx="109">
                  <c:v>1.1000000000000001</c:v>
                </c:pt>
                <c:pt idx="110">
                  <c:v>1.1000000000000001</c:v>
                </c:pt>
                <c:pt idx="111">
                  <c:v>1.1000000000000001</c:v>
                </c:pt>
                <c:pt idx="112">
                  <c:v>1.1000000000000001</c:v>
                </c:pt>
                <c:pt idx="113">
                  <c:v>1.1000000000000001</c:v>
                </c:pt>
                <c:pt idx="114">
                  <c:v>1.1000000000000001</c:v>
                </c:pt>
                <c:pt idx="115">
                  <c:v>1.1000000000000001</c:v>
                </c:pt>
                <c:pt idx="116">
                  <c:v>1.1000000000000001</c:v>
                </c:pt>
                <c:pt idx="117">
                  <c:v>1.1000000000000001</c:v>
                </c:pt>
                <c:pt idx="118">
                  <c:v>1.1000000000000001</c:v>
                </c:pt>
                <c:pt idx="119">
                  <c:v>1.1000000000000001</c:v>
                </c:pt>
                <c:pt idx="120">
                  <c:v>1.1000000000000001</c:v>
                </c:pt>
                <c:pt idx="121">
                  <c:v>1.1000000000000001</c:v>
                </c:pt>
                <c:pt idx="122">
                  <c:v>1.1000000000000001</c:v>
                </c:pt>
                <c:pt idx="123">
                  <c:v>1.1000000000000001</c:v>
                </c:pt>
                <c:pt idx="124">
                  <c:v>1.1000000000000001</c:v>
                </c:pt>
                <c:pt idx="125">
                  <c:v>1.1000000000000001</c:v>
                </c:pt>
                <c:pt idx="126">
                  <c:v>1.1000000000000001</c:v>
                </c:pt>
                <c:pt idx="127">
                  <c:v>1.1000000000000001</c:v>
                </c:pt>
                <c:pt idx="128">
                  <c:v>1.1000000000000001</c:v>
                </c:pt>
                <c:pt idx="129">
                  <c:v>1.1000000000000001</c:v>
                </c:pt>
                <c:pt idx="130">
                  <c:v>1.1000000000000001</c:v>
                </c:pt>
                <c:pt idx="131">
                  <c:v>1.1000000000000001</c:v>
                </c:pt>
                <c:pt idx="132">
                  <c:v>1.1000000000000001</c:v>
                </c:pt>
                <c:pt idx="133">
                  <c:v>1.1000000000000001</c:v>
                </c:pt>
                <c:pt idx="134">
                  <c:v>1.1000000000000001</c:v>
                </c:pt>
                <c:pt idx="135">
                  <c:v>1.1000000000000001</c:v>
                </c:pt>
                <c:pt idx="136">
                  <c:v>1.1000000000000001</c:v>
                </c:pt>
                <c:pt idx="137">
                  <c:v>1.1000000000000001</c:v>
                </c:pt>
                <c:pt idx="138">
                  <c:v>1.1000000000000001</c:v>
                </c:pt>
                <c:pt idx="139">
                  <c:v>1.1000000000000001</c:v>
                </c:pt>
                <c:pt idx="140">
                  <c:v>1.1000000000000001</c:v>
                </c:pt>
                <c:pt idx="141">
                  <c:v>1.1000000000000001</c:v>
                </c:pt>
                <c:pt idx="142">
                  <c:v>1.1000000000000001</c:v>
                </c:pt>
                <c:pt idx="143">
                  <c:v>1.1000000000000001</c:v>
                </c:pt>
                <c:pt idx="144">
                  <c:v>1.1000000000000001</c:v>
                </c:pt>
                <c:pt idx="145">
                  <c:v>1.1000000000000001</c:v>
                </c:pt>
                <c:pt idx="146">
                  <c:v>1.1000000000000001</c:v>
                </c:pt>
                <c:pt idx="147">
                  <c:v>1.1000000000000001</c:v>
                </c:pt>
                <c:pt idx="148">
                  <c:v>1.1000000000000001</c:v>
                </c:pt>
                <c:pt idx="149">
                  <c:v>1.1000000000000001</c:v>
                </c:pt>
                <c:pt idx="150">
                  <c:v>1.1000000000000001</c:v>
                </c:pt>
                <c:pt idx="151">
                  <c:v>1.1000000000000001</c:v>
                </c:pt>
                <c:pt idx="152">
                  <c:v>1.1000000000000001</c:v>
                </c:pt>
                <c:pt idx="153">
                  <c:v>1.1000000000000001</c:v>
                </c:pt>
                <c:pt idx="154">
                  <c:v>1.1000000000000001</c:v>
                </c:pt>
                <c:pt idx="155">
                  <c:v>1.1000000000000001</c:v>
                </c:pt>
                <c:pt idx="156">
                  <c:v>1.1000000000000001</c:v>
                </c:pt>
                <c:pt idx="157">
                  <c:v>1.1000000000000001</c:v>
                </c:pt>
                <c:pt idx="158">
                  <c:v>1.1000000000000001</c:v>
                </c:pt>
                <c:pt idx="159">
                  <c:v>1.1000000000000001</c:v>
                </c:pt>
                <c:pt idx="160">
                  <c:v>1.1000000000000001</c:v>
                </c:pt>
                <c:pt idx="161">
                  <c:v>1.1000000000000001</c:v>
                </c:pt>
                <c:pt idx="162">
                  <c:v>1.1000000000000001</c:v>
                </c:pt>
                <c:pt idx="163">
                  <c:v>1.1000000000000001</c:v>
                </c:pt>
                <c:pt idx="164">
                  <c:v>1.1000000000000001</c:v>
                </c:pt>
                <c:pt idx="165">
                  <c:v>1.1000000000000001</c:v>
                </c:pt>
                <c:pt idx="166">
                  <c:v>1.1000000000000001</c:v>
                </c:pt>
                <c:pt idx="167">
                  <c:v>1.1000000000000001</c:v>
                </c:pt>
                <c:pt idx="168">
                  <c:v>1.1000000000000001</c:v>
                </c:pt>
                <c:pt idx="169">
                  <c:v>1.1000000000000001</c:v>
                </c:pt>
                <c:pt idx="170">
                  <c:v>1.1000000000000001</c:v>
                </c:pt>
                <c:pt idx="171">
                  <c:v>1.1000000000000001</c:v>
                </c:pt>
                <c:pt idx="172">
                  <c:v>1.1000000000000001</c:v>
                </c:pt>
              </c:numCache>
            </c:numRef>
          </c:yVal>
          <c:smooth val="0"/>
        </c:ser>
        <c:ser>
          <c:idx val="1"/>
          <c:order val="3"/>
          <c:tx>
            <c:v>Lower funnel</c:v>
          </c:tx>
          <c:spPr>
            <a:ln w="28575">
              <a:solidFill>
                <a:schemeClr val="tx2">
                  <a:lumMod val="50000"/>
                </a:schemeClr>
              </a:solidFill>
              <a:prstDash val="sysDash"/>
            </a:ln>
          </c:spPr>
          <c:marker>
            <c:symbol val="none"/>
          </c:marker>
          <c:xVal>
            <c:numRef>
              <c:f>'7procesess'!$M$3:$M$259</c:f>
              <c:numCache>
                <c:formatCode>General</c:formatCode>
                <c:ptCount val="25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numCache>
            </c:numRef>
          </c:xVal>
          <c:yVal>
            <c:numRef>
              <c:f>'7procesess'!$N$3:$N$259</c:f>
              <c:numCache>
                <c:formatCode>0%</c:formatCode>
                <c:ptCount val="257"/>
                <c:pt idx="0">
                  <c:v>2.7540079401268194E-2</c:v>
                </c:pt>
                <c:pt idx="1">
                  <c:v>4.9138776879659798E-2</c:v>
                </c:pt>
                <c:pt idx="2">
                  <c:v>6.6708007232904723E-2</c:v>
                </c:pt>
                <c:pt idx="3">
                  <c:v>8.1387608731819577E-2</c:v>
                </c:pt>
                <c:pt idx="4">
                  <c:v>9.390722577319438E-2</c:v>
                </c:pt>
                <c:pt idx="5">
                  <c:v>0.10475958833732792</c:v>
                </c:pt>
                <c:pt idx="6">
                  <c:v>0.11429163410921481</c:v>
                </c:pt>
                <c:pt idx="7">
                  <c:v>0.12275599023015851</c:v>
                </c:pt>
                <c:pt idx="8">
                  <c:v>0.13034176090229205</c:v>
                </c:pt>
                <c:pt idx="9">
                  <c:v>0.13719381124035443</c:v>
                </c:pt>
                <c:pt idx="10">
                  <c:v>0.14342531910647974</c:v>
                </c:pt>
                <c:pt idx="11">
                  <c:v>0.14912621478587695</c:v>
                </c:pt>
                <c:pt idx="12">
                  <c:v>0.15436901580227874</c:v>
                </c:pt>
                <c:pt idx="13">
                  <c:v>0.15921295930007745</c:v>
                </c:pt>
                <c:pt idx="14">
                  <c:v>0.16370699114649945</c:v>
                </c:pt>
                <c:pt idx="15">
                  <c:v>0.16789196873228981</c:v>
                </c:pt>
                <c:pt idx="16">
                  <c:v>0.17180231145372959</c:v>
                </c:pt>
                <c:pt idx="17">
                  <c:v>0.17546725586355594</c:v>
                </c:pt>
                <c:pt idx="18">
                  <c:v>0.17891182303936659</c:v>
                </c:pt>
                <c:pt idx="19">
                  <c:v>0.18215757324314397</c:v>
                </c:pt>
                <c:pt idx="20">
                  <c:v>0.18522320117253194</c:v>
                </c:pt>
                <c:pt idx="21">
                  <c:v>0.18812501023354225</c:v>
                </c:pt>
                <c:pt idx="22">
                  <c:v>0.19087729393473962</c:v>
                </c:pt>
                <c:pt idx="23">
                  <c:v>0.19349264521633722</c:v>
                </c:pt>
                <c:pt idx="24">
                  <c:v>0.19598220931435384</c:v>
                </c:pt>
                <c:pt idx="25">
                  <c:v>0.19835589198117426</c:v>
                </c:pt>
                <c:pt idx="26">
                  <c:v>0.20062253211162917</c:v>
                </c:pt>
                <c:pt idx="27">
                  <c:v>0.20279004576711399</c:v>
                </c:pt>
                <c:pt idx="28">
                  <c:v>0.20486554704864324</c:v>
                </c:pt>
                <c:pt idx="29">
                  <c:v>0.20685545010291612</c:v>
                </c:pt>
                <c:pt idx="30">
                  <c:v>0.208765555654298</c:v>
                </c:pt>
                <c:pt idx="31">
                  <c:v>0.21060112476920867</c:v>
                </c:pt>
                <c:pt idx="32">
                  <c:v>0.21236694202647935</c:v>
                </c:pt>
                <c:pt idx="33">
                  <c:v>0.21406736985038116</c:v>
                </c:pt>
                <c:pt idx="34">
                  <c:v>0.21570639543465042</c:v>
                </c:pt>
                <c:pt idx="35">
                  <c:v>0.21728767142544173</c:v>
                </c:pt>
                <c:pt idx="36">
                  <c:v>0.21881455132334499</c:v>
                </c:pt>
                <c:pt idx="37">
                  <c:v>0.22029012039780196</c:v>
                </c:pt>
                <c:pt idx="38">
                  <c:v>0.22171722277260109</c:v>
                </c:pt>
                <c:pt idx="39">
                  <c:v>0.22309848523183951</c:v>
                </c:pt>
                <c:pt idx="40">
                  <c:v>0.22443633820658895</c:v>
                </c:pt>
                <c:pt idx="41">
                  <c:v>0.22573303432942243</c:v>
                </c:pt>
                <c:pt idx="42">
                  <c:v>0.22699066488377301</c:v>
                </c:pt>
                <c:pt idx="43">
                  <c:v>0.22821117442531902</c:v>
                </c:pt>
                <c:pt idx="44">
                  <c:v>0.22939637381123654</c:v>
                </c:pt>
                <c:pt idx="45">
                  <c:v>0.23054795183867707</c:v>
                </c:pt>
                <c:pt idx="46">
                  <c:v>0.2316674856649531</c:v>
                </c:pt>
                <c:pt idx="47">
                  <c:v>0.23275645015765489</c:v>
                </c:pt>
                <c:pt idx="48">
                  <c:v>0.23381622630246035</c:v>
                </c:pt>
                <c:pt idx="49">
                  <c:v>0.23484810877908704</c:v>
                </c:pt>
                <c:pt idx="50">
                  <c:v>0.23585331280113778</c:v>
                </c:pt>
                <c:pt idx="51">
                  <c:v>0.2368329803030754</c:v>
                </c:pt>
                <c:pt idx="52">
                  <c:v>0.23778818554686915</c:v>
                </c:pt>
                <c:pt idx="53">
                  <c:v>0.23871994021169718</c:v>
                </c:pt>
                <c:pt idx="54">
                  <c:v>0.23962919802221938</c:v>
                </c:pt>
                <c:pt idx="55">
                  <c:v>0.24051685896415867</c:v>
                </c:pt>
                <c:pt idx="56">
                  <c:v>0.24138377313007267</c:v>
                </c:pt>
                <c:pt idx="57">
                  <c:v>0.24223074423313046</c:v>
                </c:pt>
                <c:pt idx="58">
                  <c:v>0.24305853282230908</c:v>
                </c:pt>
                <c:pt idx="59">
                  <c:v>0.24386785922859713</c:v>
                </c:pt>
                <c:pt idx="60">
                  <c:v>0.24465940626845553</c:v>
                </c:pt>
                <c:pt idx="61">
                  <c:v>0.24543382172786876</c:v>
                </c:pt>
                <c:pt idx="62">
                  <c:v>0.24619172064776629</c:v>
                </c:pt>
                <c:pt idx="63">
                  <c:v>0.24693368742935093</c:v>
                </c:pt>
                <c:pt idx="64">
                  <c:v>0.2476602777759018</c:v>
                </c:pt>
                <c:pt idx="65">
                  <c:v>0.24837202048588189</c:v>
                </c:pt>
                <c:pt idx="66">
                  <c:v>0.24906941911064698</c:v>
                </c:pt>
                <c:pt idx="67">
                  <c:v>0.24975295348869883</c:v>
                </c:pt>
                <c:pt idx="68">
                  <c:v>0.25042308116722234</c:v>
                </c:pt>
                <c:pt idx="69">
                  <c:v>0.25108023872058383</c:v>
                </c:pt>
                <c:pt idx="70">
                  <c:v>0.25172484297451669</c:v>
                </c:pt>
                <c:pt idx="71">
                  <c:v>0.25235729214388147</c:v>
                </c:pt>
                <c:pt idx="72">
                  <c:v>0.25297796689113067</c:v>
                </c:pt>
                <c:pt idx="73">
                  <c:v>0.253587231311942</c:v>
                </c:pt>
                <c:pt idx="74">
                  <c:v>0.25418543385387843</c:v>
                </c:pt>
                <c:pt idx="75">
                  <c:v>0.25477290817339815</c:v>
                </c:pt>
                <c:pt idx="76">
                  <c:v>0.25534997393605297</c:v>
                </c:pt>
                <c:pt idx="77">
                  <c:v>0.25591693756428191</c:v>
                </c:pt>
                <c:pt idx="78">
                  <c:v>0.25647409293681422</c:v>
                </c:pt>
                <c:pt idx="79">
                  <c:v>0.25702172204334695</c:v>
                </c:pt>
                <c:pt idx="80">
                  <c:v>0.25756009559784371</c:v>
                </c:pt>
                <c:pt idx="81">
                  <c:v>0.25808947361351581</c:v>
                </c:pt>
                <c:pt idx="82">
                  <c:v>0.25861010594228862</c:v>
                </c:pt>
                <c:pt idx="83">
                  <c:v>0.25912223278132063</c:v>
                </c:pt>
                <c:pt idx="84">
                  <c:v>0.25962608514893143</c:v>
                </c:pt>
                <c:pt idx="85">
                  <c:v>0.26012188533210279</c:v>
                </c:pt>
                <c:pt idx="86">
                  <c:v>0.26060984730754005</c:v>
                </c:pt>
                <c:pt idx="87">
                  <c:v>0.26109017713812449</c:v>
                </c:pt>
                <c:pt idx="88">
                  <c:v>0.26156307334644091</c:v>
                </c:pt>
                <c:pt idx="89">
                  <c:v>0.26202872726693399</c:v>
                </c:pt>
                <c:pt idx="90">
                  <c:v>0.26248732337812508</c:v>
                </c:pt>
                <c:pt idx="91">
                  <c:v>0.26293903961621307</c:v>
                </c:pt>
                <c:pt idx="92">
                  <c:v>0.26338404767128154</c:v>
                </c:pt>
                <c:pt idx="93">
                  <c:v>0.26382251326724293</c:v>
                </c:pt>
                <c:pt idx="94">
                  <c:v>0.26425459642656551</c:v>
                </c:pt>
                <c:pt idx="95">
                  <c:v>0.26468045172075427</c:v>
                </c:pt>
                <c:pt idx="96">
                  <c:v>0.26510022850748305</c:v>
                </c:pt>
                <c:pt idx="97">
                  <c:v>0.26551407115521225</c:v>
                </c:pt>
                <c:pt idx="98">
                  <c:v>0.26592211925606707</c:v>
                </c:pt>
                <c:pt idx="99">
                  <c:v>0.26632450782769512</c:v>
                </c:pt>
                <c:pt idx="100">
                  <c:v>0.26672136750477277</c:v>
                </c:pt>
                <c:pt idx="101">
                  <c:v>0.26711282472078224</c:v>
                </c:pt>
                <c:pt idx="102">
                  <c:v>0.26749900188064013</c:v>
                </c:pt>
                <c:pt idx="103">
                  <c:v>0.2678800175247163</c:v>
                </c:pt>
                <c:pt idx="104">
                  <c:v>0.26825598648474791</c:v>
                </c:pt>
                <c:pt idx="105">
                  <c:v>0.26862702003211758</c:v>
                </c:pt>
                <c:pt idx="106">
                  <c:v>0.26899322601893472</c:v>
                </c:pt>
                <c:pt idx="107">
                  <c:v>0.26935470901233044</c:v>
                </c:pt>
                <c:pt idx="108">
                  <c:v>0.26971157042234772</c:v>
                </c:pt>
                <c:pt idx="109">
                  <c:v>0.27006390862378693</c:v>
                </c:pt>
                <c:pt idx="110">
                  <c:v>0.2704118190723408</c:v>
                </c:pt>
                <c:pt idx="111">
                  <c:v>0.27075539441533319</c:v>
                </c:pt>
                <c:pt idx="112">
                  <c:v>0.27109472459735617</c:v>
                </c:pt>
                <c:pt idx="113">
                  <c:v>0.27142989696108188</c:v>
                </c:pt>
                <c:pt idx="114">
                  <c:v>0.27176099634350587</c:v>
                </c:pt>
                <c:pt idx="115">
                  <c:v>0.27208810516786747</c:v>
                </c:pt>
                <c:pt idx="116">
                  <c:v>0.27241130353147347</c:v>
                </c:pt>
                <c:pt idx="117">
                  <c:v>0.27273066928964018</c:v>
                </c:pt>
                <c:pt idx="118">
                  <c:v>0.27304627813595489</c:v>
                </c:pt>
                <c:pt idx="119">
                  <c:v>0.27335820367904667</c:v>
                </c:pt>
                <c:pt idx="120">
                  <c:v>0.27366651751604448</c:v>
                </c:pt>
                <c:pt idx="121">
                  <c:v>0.27397128930289061</c:v>
                </c:pt>
                <c:pt idx="122">
                  <c:v>0.27427258682166744</c:v>
                </c:pt>
                <c:pt idx="123">
                  <c:v>0.2745704760450865</c:v>
                </c:pt>
                <c:pt idx="124">
                  <c:v>0.27486502119828049</c:v>
                </c:pt>
                <c:pt idx="125">
                  <c:v>0.27515628481803056</c:v>
                </c:pt>
                <c:pt idx="126">
                  <c:v>0.27544432780955419</c:v>
                </c:pt>
                <c:pt idx="127">
                  <c:v>0.27572920950097091</c:v>
                </c:pt>
                <c:pt idx="128">
                  <c:v>0.2760109876955586</c:v>
                </c:pt>
                <c:pt idx="129">
                  <c:v>0.27628971872190494</c:v>
                </c:pt>
                <c:pt idx="130">
                  <c:v>0.27656545748205325</c:v>
                </c:pt>
                <c:pt idx="131">
                  <c:v>0.27683825749773822</c:v>
                </c:pt>
                <c:pt idx="132">
                  <c:v>0.27710817095479889</c:v>
                </c:pt>
                <c:pt idx="133">
                  <c:v>0.27737524874585517</c:v>
                </c:pt>
                <c:pt idx="134">
                  <c:v>0.27763954051132594</c:v>
                </c:pt>
                <c:pt idx="135">
                  <c:v>0.2779010946788657</c:v>
                </c:pt>
                <c:pt idx="136">
                  <c:v>0.27815995850129094</c:v>
                </c:pt>
                <c:pt idx="137">
                  <c:v>0.27841617809306413</c:v>
                </c:pt>
                <c:pt idx="138">
                  <c:v>0.27866979846539985</c:v>
                </c:pt>
                <c:pt idx="139">
                  <c:v>0.27892086356005474</c:v>
                </c:pt>
                <c:pt idx="140">
                  <c:v>0.27916941628185837</c:v>
                </c:pt>
                <c:pt idx="141">
                  <c:v>0.27941549853004072</c:v>
                </c:pt>
                <c:pt idx="142">
                  <c:v>0.27965915122840884</c:v>
                </c:pt>
                <c:pt idx="143">
                  <c:v>0.2799004143544217</c:v>
                </c:pt>
                <c:pt idx="144">
                  <c:v>0.28013932696721106</c:v>
                </c:pt>
                <c:pt idx="145">
                  <c:v>0.2803759272345932</c:v>
                </c:pt>
                <c:pt idx="146">
                  <c:v>0.28061025245911375</c:v>
                </c:pt>
                <c:pt idx="147">
                  <c:v>0.28084233910316769</c:v>
                </c:pt>
                <c:pt idx="148">
                  <c:v>0.28107222281323063</c:v>
                </c:pt>
                <c:pt idx="149">
                  <c:v>0.28129993844324147</c:v>
                </c:pt>
                <c:pt idx="150">
                  <c:v>0.28152552007716874</c:v>
                </c:pt>
                <c:pt idx="151">
                  <c:v>0.28174900105079559</c:v>
                </c:pt>
                <c:pt idx="152">
                  <c:v>0.28197041397275474</c:v>
                </c:pt>
                <c:pt idx="153">
                  <c:v>0.28218979074484402</c:v>
                </c:pt>
                <c:pt idx="154">
                  <c:v>0.28240716258165083</c:v>
                </c:pt>
                <c:pt idx="155">
                  <c:v>0.28262256002951447</c:v>
                </c:pt>
                <c:pt idx="156">
                  <c:v>0.28283601298485062</c:v>
                </c:pt>
                <c:pt idx="157">
                  <c:v>0.28304755071186538</c:v>
                </c:pt>
                <c:pt idx="158">
                  <c:v>0.28325720185968117</c:v>
                </c:pt>
                <c:pt idx="159">
                  <c:v>0.28346499447889828</c:v>
                </c:pt>
                <c:pt idx="160">
                  <c:v>0.28367095603761355</c:v>
                </c:pt>
                <c:pt idx="161">
                  <c:v>0.28387511343691729</c:v>
                </c:pt>
                <c:pt idx="162">
                  <c:v>0.28407749302588875</c:v>
                </c:pt>
                <c:pt idx="163">
                  <c:v>0.28427812061610835</c:v>
                </c:pt>
                <c:pt idx="164">
                  <c:v>0.28447702149570619</c:v>
                </c:pt>
                <c:pt idx="165">
                  <c:v>0.28467422044296264</c:v>
                </c:pt>
                <c:pt idx="166">
                  <c:v>0.28486974173947999</c:v>
                </c:pt>
                <c:pt idx="167">
                  <c:v>0.28506360918293905</c:v>
                </c:pt>
                <c:pt idx="168">
                  <c:v>0.28525584609945714</c:v>
                </c:pt>
                <c:pt idx="169">
                  <c:v>0.28544647535556189</c:v>
                </c:pt>
                <c:pt idx="170">
                  <c:v>0.28563551936979503</c:v>
                </c:pt>
                <c:pt idx="171">
                  <c:v>0.28582300012395934</c:v>
                </c:pt>
                <c:pt idx="172">
                  <c:v>0.28600893917402193</c:v>
                </c:pt>
                <c:pt idx="173">
                  <c:v>0.28619335766068615</c:v>
                </c:pt>
                <c:pt idx="174">
                  <c:v>0.28637627631964391</c:v>
                </c:pt>
                <c:pt idx="175">
                  <c:v>0.28655771549151982</c:v>
                </c:pt>
                <c:pt idx="176">
                  <c:v>0.28673769513151781</c:v>
                </c:pt>
                <c:pt idx="177">
                  <c:v>0.28691623481878187</c:v>
                </c:pt>
                <c:pt idx="178">
                  <c:v>0.28709335376547823</c:v>
                </c:pt>
                <c:pt idx="179">
                  <c:v>0.2872690708256127</c:v>
                </c:pt>
                <c:pt idx="180">
                  <c:v>0.28744340450358785</c:v>
                </c:pt>
                <c:pt idx="181">
                  <c:v>0.28761637296251302</c:v>
                </c:pt>
                <c:pt idx="182">
                  <c:v>0.28778799403227218</c:v>
                </c:pt>
                <c:pt idx="183">
                  <c:v>0.28795828521736122</c:v>
                </c:pt>
                <c:pt idx="184">
                  <c:v>0.28812726370449931</c:v>
                </c:pt>
                <c:pt idx="185">
                  <c:v>0.28829494637002423</c:v>
                </c:pt>
                <c:pt idx="186">
                  <c:v>0.28846134978707783</c:v>
                </c:pt>
                <c:pt idx="187">
                  <c:v>0.28862649023258924</c:v>
                </c:pt>
                <c:pt idx="188">
                  <c:v>0.28879038369406124</c:v>
                </c:pt>
                <c:pt idx="189">
                  <c:v>0.28895304587616893</c:v>
                </c:pt>
                <c:pt idx="190">
                  <c:v>0.28911449220717328</c:v>
                </c:pt>
                <c:pt idx="191">
                  <c:v>0.28927473784515895</c:v>
                </c:pt>
                <c:pt idx="192">
                  <c:v>0.28943379768409982</c:v>
                </c:pt>
                <c:pt idx="193">
                  <c:v>0.28959168635975929</c:v>
                </c:pt>
                <c:pt idx="194">
                  <c:v>0.28974841825542946</c:v>
                </c:pt>
                <c:pt idx="195">
                  <c:v>0.28990400750751516</c:v>
                </c:pt>
                <c:pt idx="196">
                  <c:v>0.2900584680109678</c:v>
                </c:pt>
                <c:pt idx="197">
                  <c:v>0.29021181342457286</c:v>
                </c:pt>
                <c:pt idx="198">
                  <c:v>0.2903640571760972</c:v>
                </c:pt>
                <c:pt idx="199">
                  <c:v>0.29051521246729878</c:v>
                </c:pt>
                <c:pt idx="200">
                  <c:v>0.29066529227880483</c:v>
                </c:pt>
                <c:pt idx="201">
                  <c:v>0.2908143093748613</c:v>
                </c:pt>
                <c:pt idx="202">
                  <c:v>0.29096227630795829</c:v>
                </c:pt>
                <c:pt idx="203">
                  <c:v>0.29110920542333452</c:v>
                </c:pt>
                <c:pt idx="204">
                  <c:v>0.29125510886336586</c:v>
                </c:pt>
                <c:pt idx="205">
                  <c:v>0.2913999985718399</c:v>
                </c:pt>
                <c:pt idx="206">
                  <c:v>0.29154388629812145</c:v>
                </c:pt>
                <c:pt idx="207">
                  <c:v>0.29168678360121053</c:v>
                </c:pt>
                <c:pt idx="208">
                  <c:v>0.29182870185369891</c:v>
                </c:pt>
                <c:pt idx="209">
                  <c:v>0.29196965224562427</c:v>
                </c:pt>
                <c:pt idx="210">
                  <c:v>0.29210964578822923</c:v>
                </c:pt>
                <c:pt idx="211">
                  <c:v>0.29224869331762487</c:v>
                </c:pt>
                <c:pt idx="212">
                  <c:v>0.29238680549836327</c:v>
                </c:pt>
                <c:pt idx="213">
                  <c:v>0.29252399282692099</c:v>
                </c:pt>
                <c:pt idx="214">
                  <c:v>0.29266026563509662</c:v>
                </c:pt>
                <c:pt idx="215">
                  <c:v>0.29279563409332432</c:v>
                </c:pt>
                <c:pt idx="216">
                  <c:v>0.29293010821390675</c:v>
                </c:pt>
                <c:pt idx="217">
                  <c:v>0.29306369785416797</c:v>
                </c:pt>
                <c:pt idx="218">
                  <c:v>0.29319641271953123</c:v>
                </c:pt>
                <c:pt idx="219">
                  <c:v>0.29332826236652038</c:v>
                </c:pt>
                <c:pt idx="220">
                  <c:v>0.29345925620569102</c:v>
                </c:pt>
                <c:pt idx="221">
                  <c:v>0.29358940350448981</c:v>
                </c:pt>
                <c:pt idx="222">
                  <c:v>0.2937187133900464</c:v>
                </c:pt>
                <c:pt idx="223">
                  <c:v>0.29384719485189842</c:v>
                </c:pt>
                <c:pt idx="224">
                  <c:v>0.29397485674465218</c:v>
                </c:pt>
                <c:pt idx="225">
                  <c:v>0.29410170779058109</c:v>
                </c:pt>
                <c:pt idx="226">
                  <c:v>0.29422775658216205</c:v>
                </c:pt>
                <c:pt idx="227">
                  <c:v>0.29435301158455413</c:v>
                </c:pt>
                <c:pt idx="228">
                  <c:v>0.29447748113801758</c:v>
                </c:pt>
                <c:pt idx="229">
                  <c:v>0.29460117346027903</c:v>
                </c:pt>
                <c:pt idx="230">
                  <c:v>0.29472409664883997</c:v>
                </c:pt>
                <c:pt idx="231">
                  <c:v>0.29484625868323411</c:v>
                </c:pt>
                <c:pt idx="232">
                  <c:v>0.29496766742723129</c:v>
                </c:pt>
                <c:pt idx="233">
                  <c:v>0.2950883306309931</c:v>
                </c:pt>
                <c:pt idx="234">
                  <c:v>0.29520825593317768</c:v>
                </c:pt>
                <c:pt idx="235">
                  <c:v>0.29532745086299844</c:v>
                </c:pt>
                <c:pt idx="236">
                  <c:v>0.29544592284223575</c:v>
                </c:pt>
                <c:pt idx="237">
                  <c:v>0.29556367918720372</c:v>
                </c:pt>
                <c:pt idx="238">
                  <c:v>0.29568072711067289</c:v>
                </c:pt>
                <c:pt idx="239">
                  <c:v>0.29579707372375064</c:v>
                </c:pt>
                <c:pt idx="240">
                  <c:v>0.29591272603771951</c:v>
                </c:pt>
                <c:pt idx="241">
                  <c:v>0.29602769096583542</c:v>
                </c:pt>
                <c:pt idx="242">
                  <c:v>0.29614197532508579</c:v>
                </c:pt>
                <c:pt idx="243">
                  <c:v>0.29625558583791001</c:v>
                </c:pt>
                <c:pt idx="244">
                  <c:v>0.29636852913388173</c:v>
                </c:pt>
              </c:numCache>
            </c:numRef>
          </c:yVal>
          <c:smooth val="0"/>
        </c:ser>
        <c:ser>
          <c:idx val="2"/>
          <c:order val="4"/>
          <c:tx>
            <c:v>2SD</c:v>
          </c:tx>
          <c:spPr>
            <a:ln w="28575">
              <a:solidFill>
                <a:schemeClr val="tx2">
                  <a:lumMod val="75000"/>
                </a:schemeClr>
              </a:solidFill>
              <a:prstDash val="sysDash"/>
            </a:ln>
          </c:spPr>
          <c:marker>
            <c:symbol val="none"/>
          </c:marker>
          <c:xVal>
            <c:numRef>
              <c:f>'7procesess'!$M$3:$M$259</c:f>
              <c:numCache>
                <c:formatCode>General</c:formatCode>
                <c:ptCount val="25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numCache>
            </c:numRef>
          </c:xVal>
          <c:yVal>
            <c:numRef>
              <c:f>'7procesess'!$O$3:$O$259</c:f>
              <c:numCache>
                <c:formatCode>0%</c:formatCode>
                <c:ptCount val="257"/>
                <c:pt idx="0">
                  <c:v>0.91429335176499582</c:v>
                </c:pt>
                <c:pt idx="1">
                  <c:v>0.85392887414894358</c:v>
                </c:pt>
                <c:pt idx="2">
                  <c:v>0.80867564297789507</c:v>
                </c:pt>
                <c:pt idx="3">
                  <c:v>0.77323623489999393</c:v>
                </c:pt>
                <c:pt idx="4">
                  <c:v>0.74457199400341911</c:v>
                </c:pt>
                <c:pt idx="5">
                  <c:v>0.72080512436143129</c:v>
                </c:pt>
                <c:pt idx="6">
                  <c:v>0.70070745171182536</c:v>
                </c:pt>
                <c:pt idx="7">
                  <c:v>0.6834389482234261</c:v>
                </c:pt>
                <c:pt idx="8">
                  <c:v>0.66840389899859265</c:v>
                </c:pt>
                <c:pt idx="9">
                  <c:v>0.65516703334225346</c:v>
                </c:pt>
                <c:pt idx="10">
                  <c:v>0.64340222835681382</c:v>
                </c:pt>
                <c:pt idx="11">
                  <c:v>0.63285985726187477</c:v>
                </c:pt>
                <c:pt idx="12">
                  <c:v>0.62334528984297533</c:v>
                </c:pt>
                <c:pt idx="13">
                  <c:v>0.61470431798297687</c:v>
                </c:pt>
                <c:pt idx="14">
                  <c:v>0.60681302261498815</c:v>
                </c:pt>
                <c:pt idx="15">
                  <c:v>0.5995705705557699</c:v>
                </c:pt>
                <c:pt idx="16">
                  <c:v>0.59289399258488507</c:v>
                </c:pt>
                <c:pt idx="17">
                  <c:v>0.58671433104712911</c:v>
                </c:pt>
                <c:pt idx="18">
                  <c:v>0.5809737528888087</c:v>
                </c:pt>
                <c:pt idx="19">
                  <c:v>0.57562335537552956</c:v>
                </c:pt>
                <c:pt idx="20">
                  <c:v>0.57062147677868802</c:v>
                </c:pt>
                <c:pt idx="21">
                  <c:v>0.56593238055227113</c:v>
                </c:pt>
                <c:pt idx="22">
                  <c:v>0.56152521942496214</c:v>
                </c:pt>
                <c:pt idx="23">
                  <c:v>0.55737321182876132</c:v>
                </c:pt>
                <c:pt idx="24">
                  <c:v>0.55345298120104158</c:v>
                </c:pt>
                <c:pt idx="25">
                  <c:v>0.54974402150699131</c:v>
                </c:pt>
                <c:pt idx="26">
                  <c:v>0.54622826151057258</c:v>
                </c:pt>
                <c:pt idx="27">
                  <c:v>0.54288970698493522</c:v>
                </c:pt>
                <c:pt idx="28">
                  <c:v>0.5397141449446895</c:v>
                </c:pt>
                <c:pt idx="29">
                  <c:v>0.53668889761228622</c:v>
                </c:pt>
                <c:pt idx="30">
                  <c:v>0.53380261655151939</c:v>
                </c:pt>
                <c:pt idx="31">
                  <c:v>0.53104510945974925</c:v>
                </c:pt>
                <c:pt idx="32">
                  <c:v>0.52840719368171896</c:v>
                </c:pt>
                <c:pt idx="33">
                  <c:v>0.52588057171710834</c:v>
                </c:pt>
                <c:pt idx="34">
                  <c:v>0.52345772493186848</c:v>
                </c:pt>
                <c:pt idx="35">
                  <c:v>0.52113182241614686</c:v>
                </c:pt>
                <c:pt idx="36">
                  <c:v>0.51889664250807388</c:v>
                </c:pt>
                <c:pt idx="37">
                  <c:v>0.51674650495914798</c:v>
                </c:pt>
                <c:pt idx="38">
                  <c:v>0.51467621208064052</c:v>
                </c:pt>
                <c:pt idx="39">
                  <c:v>0.51268099750190965</c:v>
                </c:pt>
                <c:pt idx="40">
                  <c:v>0.51075648140640684</c:v>
                </c:pt>
                <c:pt idx="41">
                  <c:v>0.50889863130146329</c:v>
                </c:pt>
                <c:pt idx="42">
                  <c:v>0.50710372753289934</c:v>
                </c:pt>
                <c:pt idx="43">
                  <c:v>0.50536833288228589</c:v>
                </c:pt>
                <c:pt idx="44">
                  <c:v>0.50368926568889349</c:v>
                </c:pt>
                <c:pt idx="45">
                  <c:v>0.50206357602439644</c:v>
                </c:pt>
                <c:pt idx="46">
                  <c:v>0.50048852451971471</c:v>
                </c:pt>
                <c:pt idx="47">
                  <c:v>0.49896156350274024</c:v>
                </c:pt>
                <c:pt idx="48">
                  <c:v>0.49748032015529453</c:v>
                </c:pt>
                <c:pt idx="49">
                  <c:v>0.49604258143925423</c:v>
                </c:pt>
                <c:pt idx="50">
                  <c:v>0.49464628057679477</c:v>
                </c:pt>
                <c:pt idx="51">
                  <c:v>0.49328948489925595</c:v>
                </c:pt>
                <c:pt idx="52">
                  <c:v>0.49197038490418304</c:v>
                </c:pt>
                <c:pt idx="53">
                  <c:v>0.49068728438137921</c:v>
                </c:pt>
                <c:pt idx="54">
                  <c:v>0.48943859148695151</c:v>
                </c:pt>
                <c:pt idx="55">
                  <c:v>0.4882228106598428</c:v>
                </c:pt>
                <c:pt idx="56">
                  <c:v>0.48703853528864405</c:v>
                </c:pt>
                <c:pt idx="57">
                  <c:v>0.48588444104791439</c:v>
                </c:pt>
                <c:pt idx="58">
                  <c:v>0.48475927983308842</c:v>
                </c:pt>
                <c:pt idx="59">
                  <c:v>0.4836618742315707</c:v>
                </c:pt>
                <c:pt idx="60">
                  <c:v>0.48259111247498948</c:v>
                </c:pt>
                <c:pt idx="61">
                  <c:v>0.48154594382398852</c:v>
                </c:pt>
                <c:pt idx="62">
                  <c:v>0.48052537434250936</c:v>
                </c:pt>
                <c:pt idx="63">
                  <c:v>0.47952846302337876</c:v>
                </c:pt>
                <c:pt idx="64">
                  <c:v>0.47855431823126254</c:v>
                </c:pt>
                <c:pt idx="65">
                  <c:v>0.4776020944327723</c:v>
                </c:pt>
                <c:pt idx="66">
                  <c:v>0.47667098918677531</c:v>
                </c:pt>
                <c:pt idx="67">
                  <c:v>0.47576024037083176</c:v>
                </c:pt>
                <c:pt idx="68">
                  <c:v>0.47486912362221367</c:v>
                </c:pt>
                <c:pt idx="69">
                  <c:v>0.47399694997419256</c:v>
                </c:pt>
                <c:pt idx="70">
                  <c:v>0.47314306367026138</c:v>
                </c:pt>
                <c:pt idx="71">
                  <c:v>0.47230684014070046</c:v>
                </c:pt>
                <c:pt idx="72">
                  <c:v>0.47148768412745573</c:v>
                </c:pt>
                <c:pt idx="73">
                  <c:v>0.47068502794467093</c:v>
                </c:pt>
                <c:pt idx="74">
                  <c:v>0.46989832986344982</c:v>
                </c:pt>
                <c:pt idx="75">
                  <c:v>0.46912707261051356</c:v>
                </c:pt>
                <c:pt idx="76">
                  <c:v>0.46837076197139993</c:v>
                </c:pt>
                <c:pt idx="77">
                  <c:v>0.46762892548972362</c:v>
                </c:pt>
                <c:pt idx="78">
                  <c:v>0.46690111125480099</c:v>
                </c:pt>
                <c:pt idx="79">
                  <c:v>0.46618688677064252</c:v>
                </c:pt>
                <c:pt idx="80">
                  <c:v>0.4654858378999483</c:v>
                </c:pt>
                <c:pt idx="81">
                  <c:v>0.46479756787731008</c:v>
                </c:pt>
                <c:pt idx="82">
                  <c:v>0.46412169638632955</c:v>
                </c:pt>
                <c:pt idx="83">
                  <c:v>0.4634578586958274</c:v>
                </c:pt>
                <c:pt idx="84">
                  <c:v>0.46280570485072958</c:v>
                </c:pt>
                <c:pt idx="85">
                  <c:v>0.46216489891359525</c:v>
                </c:pt>
                <c:pt idx="86">
                  <c:v>0.46153511825308646</c:v>
                </c:pt>
                <c:pt idx="87">
                  <c:v>0.46091605287599385</c:v>
                </c:pt>
                <c:pt idx="88">
                  <c:v>0.460307404799703</c:v>
                </c:pt>
                <c:pt idx="89">
                  <c:v>0.45970888746224797</c:v>
                </c:pt>
                <c:pt idx="90">
                  <c:v>0.45912022516732137</c:v>
                </c:pt>
                <c:pt idx="91">
                  <c:v>0.45854115256182582</c:v>
                </c:pt>
                <c:pt idx="92">
                  <c:v>0.45797141414373654</c:v>
                </c:pt>
                <c:pt idx="93">
                  <c:v>0.45741076379822487</c:v>
                </c:pt>
                <c:pt idx="94">
                  <c:v>0.45685896436014445</c:v>
                </c:pt>
                <c:pt idx="95">
                  <c:v>0.45631578720113386</c:v>
                </c:pt>
                <c:pt idx="96">
                  <c:v>0.45578101183971448</c:v>
                </c:pt>
                <c:pt idx="97">
                  <c:v>0.45525442557289098</c:v>
                </c:pt>
                <c:pt idx="98">
                  <c:v>0.45473582312786653</c:v>
                </c:pt>
                <c:pt idx="99">
                  <c:v>0.45422500633259127</c:v>
                </c:pt>
                <c:pt idx="100">
                  <c:v>0.45372178380395328</c:v>
                </c:pt>
                <c:pt idx="101">
                  <c:v>0.45322597065250819</c:v>
                </c:pt>
                <c:pt idx="102">
                  <c:v>0.4527373882027223</c:v>
                </c:pt>
                <c:pt idx="103">
                  <c:v>0.45225586372777682</c:v>
                </c:pt>
                <c:pt idx="104">
                  <c:v>0.45178123019804639</c:v>
                </c:pt>
                <c:pt idx="105">
                  <c:v>0.45131332604242924</c:v>
                </c:pt>
                <c:pt idx="106">
                  <c:v>0.45085199492175909</c:v>
                </c:pt>
                <c:pt idx="107">
                  <c:v>0.45039708551358609</c:v>
                </c:pt>
                <c:pt idx="108">
                  <c:v>0.4499484513076577</c:v>
                </c:pt>
                <c:pt idx="109">
                  <c:v>0.449505950411479</c:v>
                </c:pt>
                <c:pt idx="110">
                  <c:v>0.44906944536537008</c:v>
                </c:pt>
                <c:pt idx="111">
                  <c:v>0.44863880296647951</c:v>
                </c:pt>
                <c:pt idx="112">
                  <c:v>0.44821389410124463</c:v>
                </c:pt>
                <c:pt idx="113">
                  <c:v>0.44779459358582663</c:v>
                </c:pt>
                <c:pt idx="114">
                  <c:v>0.44738078001407433</c:v>
                </c:pt>
                <c:pt idx="115">
                  <c:v>0.44697233561260213</c:v>
                </c:pt>
                <c:pt idx="116">
                  <c:v>0.44656914610259268</c:v>
                </c:pt>
                <c:pt idx="117">
                  <c:v>0.44617110056795811</c:v>
                </c:pt>
                <c:pt idx="118">
                  <c:v>0.44577809132951884</c:v>
                </c:pt>
                <c:pt idx="119">
                  <c:v>0.4453900138248777</c:v>
                </c:pt>
                <c:pt idx="120">
                  <c:v>0.44500676649368726</c:v>
                </c:pt>
                <c:pt idx="121">
                  <c:v>0.44462825066802808</c:v>
                </c:pt>
                <c:pt idx="122">
                  <c:v>0.44425437046763</c:v>
                </c:pt>
                <c:pt idx="123">
                  <c:v>0.44388503269968765</c:v>
                </c:pt>
                <c:pt idx="124">
                  <c:v>0.44352014676303247</c:v>
                </c:pt>
                <c:pt idx="125">
                  <c:v>0.44315962455644065</c:v>
                </c:pt>
                <c:pt idx="126">
                  <c:v>0.44280338039086803</c:v>
                </c:pt>
                <c:pt idx="127">
                  <c:v>0.44245133090541422</c:v>
                </c:pt>
                <c:pt idx="128">
                  <c:v>0.44210339498683093</c:v>
                </c:pt>
                <c:pt idx="129">
                  <c:v>0.44175949369239936</c:v>
                </c:pt>
                <c:pt idx="130">
                  <c:v>0.44141955017601164</c:v>
                </c:pt>
                <c:pt idx="131">
                  <c:v>0.44108348961729982</c:v>
                </c:pt>
                <c:pt idx="132">
                  <c:v>0.44075123915366599</c:v>
                </c:pt>
                <c:pt idx="133">
                  <c:v>0.44042272781507408</c:v>
                </c:pt>
                <c:pt idx="134">
                  <c:v>0.44009788646147152</c:v>
                </c:pt>
                <c:pt idx="135">
                  <c:v>0.4397766477227173</c:v>
                </c:pt>
                <c:pt idx="136">
                  <c:v>0.43945894594089796</c:v>
                </c:pt>
                <c:pt idx="137">
                  <c:v>0.43914471711492098</c:v>
                </c:pt>
                <c:pt idx="138">
                  <c:v>0.43883389884727997</c:v>
                </c:pt>
                <c:pt idx="139">
                  <c:v>0.43852643029289129</c:v>
                </c:pt>
                <c:pt idx="140">
                  <c:v>0.43822225210990917</c:v>
                </c:pt>
                <c:pt idx="141">
                  <c:v>0.43792130641242777</c:v>
                </c:pt>
                <c:pt idx="142">
                  <c:v>0.43762353672498677</c:v>
                </c:pt>
                <c:pt idx="143">
                  <c:v>0.43732888793879948</c:v>
                </c:pt>
                <c:pt idx="144">
                  <c:v>0.43703730626962645</c:v>
                </c:pt>
                <c:pt idx="145">
                  <c:v>0.43674873921722296</c:v>
                </c:pt>
                <c:pt idx="146">
                  <c:v>0.43646313552629118</c:v>
                </c:pt>
                <c:pt idx="147">
                  <c:v>0.43618044514887067</c:v>
                </c:pt>
                <c:pt idx="148">
                  <c:v>0.43590061920810697</c:v>
                </c:pt>
                <c:pt idx="149">
                  <c:v>0.43562360996333682</c:v>
                </c:pt>
                <c:pt idx="150">
                  <c:v>0.43534937077643587</c:v>
                </c:pt>
                <c:pt idx="151">
                  <c:v>0.43507785607937405</c:v>
                </c:pt>
                <c:pt idx="152">
                  <c:v>0.43480902134292909</c:v>
                </c:pt>
                <c:pt idx="153">
                  <c:v>0.43454282304650721</c:v>
                </c:pt>
                <c:pt idx="154">
                  <c:v>0.4342792186490288</c:v>
                </c:pt>
                <c:pt idx="155">
                  <c:v>0.43401816656083136</c:v>
                </c:pt>
                <c:pt idx="156">
                  <c:v>0.43375962611655033</c:v>
                </c:pt>
                <c:pt idx="157">
                  <c:v>0.43350355754893688</c:v>
                </c:pt>
                <c:pt idx="158">
                  <c:v>0.43324992196357504</c:v>
                </c:pt>
                <c:pt idx="159">
                  <c:v>0.43299868131446184</c:v>
                </c:pt>
                <c:pt idx="160">
                  <c:v>0.43274979838041588</c:v>
                </c:pt>
                <c:pt idx="161">
                  <c:v>0.43250323674228186</c:v>
                </c:pt>
                <c:pt idx="162">
                  <c:v>0.43225896076089765</c:v>
                </c:pt>
                <c:pt idx="163">
                  <c:v>0.43201693555579784</c:v>
                </c:pt>
                <c:pt idx="164">
                  <c:v>0.43177712698462006</c:v>
                </c:pt>
                <c:pt idx="165">
                  <c:v>0.43153950162319071</c:v>
                </c:pt>
                <c:pt idx="166">
                  <c:v>0.431304026746262</c:v>
                </c:pt>
                <c:pt idx="167">
                  <c:v>0.43107067030887586</c:v>
                </c:pt>
                <c:pt idx="168">
                  <c:v>0.43083940092833001</c:v>
                </c:pt>
                <c:pt idx="169">
                  <c:v>0.43061018786672467</c:v>
                </c:pt>
                <c:pt idx="170">
                  <c:v>0.43038300101406701</c:v>
                </c:pt>
                <c:pt idx="171">
                  <c:v>0.43015781087191218</c:v>
                </c:pt>
                <c:pt idx="172">
                  <c:v>0.42993458853752259</c:v>
                </c:pt>
                <c:pt idx="173">
                  <c:v>0.42971330568852339</c:v>
                </c:pt>
                <c:pt idx="174">
                  <c:v>0.42949393456803914</c:v>
                </c:pt>
                <c:pt idx="175">
                  <c:v>0.42927644797029096</c:v>
                </c:pt>
                <c:pt idx="176">
                  <c:v>0.42906081922663974</c:v>
                </c:pt>
                <c:pt idx="177">
                  <c:v>0.42884702219205778</c:v>
                </c:pt>
                <c:pt idx="178">
                  <c:v>0.42863503123201396</c:v>
                </c:pt>
                <c:pt idx="179">
                  <c:v>0.42842482120975772</c:v>
                </c:pt>
                <c:pt idx="180">
                  <c:v>0.428216367473987</c:v>
                </c:pt>
                <c:pt idx="181">
                  <c:v>0.4280096458468875</c:v>
                </c:pt>
                <c:pt idx="182">
                  <c:v>0.42780463261252905</c:v>
                </c:pt>
                <c:pt idx="183">
                  <c:v>0.42760130450560757</c:v>
                </c:pt>
                <c:pt idx="184">
                  <c:v>0.4273996387005195</c:v>
                </c:pt>
                <c:pt idx="185">
                  <c:v>0.42719961280075869</c:v>
                </c:pt>
                <c:pt idx="186">
                  <c:v>0.42700120482862247</c:v>
                </c:pt>
                <c:pt idx="187">
                  <c:v>0.42680439321521857</c:v>
                </c:pt>
                <c:pt idx="188">
                  <c:v>0.42660915679076034</c:v>
                </c:pt>
                <c:pt idx="189">
                  <c:v>0.42641547477514297</c:v>
                </c:pt>
                <c:pt idx="190">
                  <c:v>0.42622332676878832</c:v>
                </c:pt>
                <c:pt idx="191">
                  <c:v>0.42603269274375272</c:v>
                </c:pt>
                <c:pt idx="192">
                  <c:v>0.4258435530350847</c:v>
                </c:pt>
                <c:pt idx="193">
                  <c:v>0.42565588833242901</c:v>
                </c:pt>
                <c:pt idx="194">
                  <c:v>0.42546967967186494</c:v>
                </c:pt>
                <c:pt idx="195">
                  <c:v>0.42528490842797317</c:v>
                </c:pt>
                <c:pt idx="196">
                  <c:v>0.42510155630612345</c:v>
                </c:pt>
                <c:pt idx="197">
                  <c:v>0.4249196053349748</c:v>
                </c:pt>
                <c:pt idx="198">
                  <c:v>0.42473903785918354</c:v>
                </c:pt>
                <c:pt idx="199">
                  <c:v>0.4245598365323095</c:v>
                </c:pt>
                <c:pt idx="200">
                  <c:v>0.42438198430991686</c:v>
                </c:pt>
                <c:pt idx="201">
                  <c:v>0.42420546444286122</c:v>
                </c:pt>
                <c:pt idx="202">
                  <c:v>0.42403026047075848</c:v>
                </c:pt>
                <c:pt idx="203">
                  <c:v>0.42385635621562884</c:v>
                </c:pt>
                <c:pt idx="204">
                  <c:v>0.42368373577571078</c:v>
                </c:pt>
                <c:pt idx="205">
                  <c:v>0.42351238351943932</c:v>
                </c:pt>
                <c:pt idx="206">
                  <c:v>0.42334228407958435</c:v>
                </c:pt>
                <c:pt idx="207">
                  <c:v>0.42317342234754296</c:v>
                </c:pt>
                <c:pt idx="208">
                  <c:v>0.42300578346778128</c:v>
                </c:pt>
                <c:pt idx="209">
                  <c:v>0.42283935283242197</c:v>
                </c:pt>
                <c:pt idx="210">
                  <c:v>0.42267411607597172</c:v>
                </c:pt>
                <c:pt idx="211">
                  <c:v>0.42251005907018568</c:v>
                </c:pt>
                <c:pt idx="212">
                  <c:v>0.42234716791906352</c:v>
                </c:pt>
                <c:pt idx="213">
                  <c:v>0.42218542895397371</c:v>
                </c:pt>
                <c:pt idx="214">
                  <c:v>0.42202482872890307</c:v>
                </c:pt>
                <c:pt idx="215">
                  <c:v>0.42186535401582542</c:v>
                </c:pt>
                <c:pt idx="216">
                  <c:v>0.42170699180018856</c:v>
                </c:pt>
                <c:pt idx="217">
                  <c:v>0.42154972927651374</c:v>
                </c:pt>
                <c:pt idx="218">
                  <c:v>0.42139355384410626</c:v>
                </c:pt>
                <c:pt idx="219">
                  <c:v>0.42123845310287233</c:v>
                </c:pt>
                <c:pt idx="220">
                  <c:v>0.42108441484924009</c:v>
                </c:pt>
                <c:pt idx="221">
                  <c:v>0.42093142707218095</c:v>
                </c:pt>
                <c:pt idx="222">
                  <c:v>0.42077947794932957</c:v>
                </c:pt>
                <c:pt idx="223">
                  <c:v>0.42062855584319797</c:v>
                </c:pt>
                <c:pt idx="224">
                  <c:v>0.42047864929748252</c:v>
                </c:pt>
                <c:pt idx="225">
                  <c:v>0.42032974703346049</c:v>
                </c:pt>
                <c:pt idx="226">
                  <c:v>0.42018183794647351</c:v>
                </c:pt>
                <c:pt idx="227">
                  <c:v>0.42003491110249563</c:v>
                </c:pt>
                <c:pt idx="228">
                  <c:v>0.41988895573478385</c:v>
                </c:pt>
                <c:pt idx="229">
                  <c:v>0.41974396124060842</c:v>
                </c:pt>
                <c:pt idx="230">
                  <c:v>0.41959991717806039</c:v>
                </c:pt>
                <c:pt idx="231">
                  <c:v>0.41945681326293571</c:v>
                </c:pt>
                <c:pt idx="232">
                  <c:v>0.41931463936569158</c:v>
                </c:pt>
                <c:pt idx="233">
                  <c:v>0.41917338550847477</c:v>
                </c:pt>
                <c:pt idx="234">
                  <c:v>0.41903304186221907</c:v>
                </c:pt>
                <c:pt idx="235">
                  <c:v>0.41889359874381088</c:v>
                </c:pt>
                <c:pt idx="236">
                  <c:v>0.41875504661331919</c:v>
                </c:pt>
                <c:pt idx="237">
                  <c:v>0.41861737607129085</c:v>
                </c:pt>
                <c:pt idx="238">
                  <c:v>0.41848057785610682</c:v>
                </c:pt>
                <c:pt idx="239">
                  <c:v>0.41834464284139972</c:v>
                </c:pt>
                <c:pt idx="240">
                  <c:v>0.41820956203352944</c:v>
                </c:pt>
                <c:pt idx="241">
                  <c:v>0.41807532656911672</c:v>
                </c:pt>
                <c:pt idx="242">
                  <c:v>0.41794192771263189</c:v>
                </c:pt>
                <c:pt idx="243">
                  <c:v>0.41780935685403836</c:v>
                </c:pt>
                <c:pt idx="244">
                  <c:v>0.41767760550648819</c:v>
                </c:pt>
              </c:numCache>
            </c:numRef>
          </c:yVal>
          <c:smooth val="0"/>
        </c:ser>
        <c:ser>
          <c:idx val="4"/>
          <c:order val="5"/>
          <c:tx>
            <c:strRef>
              <c:f>Report!$O$113</c:f>
              <c:strCache>
                <c:ptCount val="1"/>
                <c:pt idx="0">
                  <c:v>3SD</c:v>
                </c:pt>
              </c:strCache>
            </c:strRef>
          </c:tx>
          <c:spPr>
            <a:ln w="38100">
              <a:solidFill>
                <a:schemeClr val="tx2">
                  <a:lumMod val="50000"/>
                </a:schemeClr>
              </a:solidFill>
              <a:prstDash val="sysDot"/>
            </a:ln>
          </c:spPr>
          <c:marker>
            <c:symbol val="none"/>
          </c:marker>
          <c:xVal>
            <c:numRef>
              <c:f>'7procesess'!$L$3:$L$259</c:f>
              <c:numCache>
                <c:formatCode>General</c:formatCode>
                <c:ptCount val="25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numCache>
            </c:numRef>
          </c:xVal>
          <c:yVal>
            <c:numRef>
              <c:f>'7procesess'!$P$3:$P$259</c:f>
              <c:numCache>
                <c:formatCode>0%</c:formatCode>
                <c:ptCount val="257"/>
                <c:pt idx="0">
                  <c:v>1.3041005670252629E-2</c:v>
                </c:pt>
                <c:pt idx="1">
                  <c:v>2.4631612689587704E-2</c:v>
                </c:pt>
                <c:pt idx="2">
                  <c:v>3.5029587692287513E-2</c:v>
                </c:pt>
                <c:pt idx="3">
                  <c:v>4.4431887819234149E-2</c:v>
                </c:pt>
                <c:pt idx="4">
                  <c:v>5.2992104742781189E-2</c:v>
                </c:pt>
                <c:pt idx="5">
                  <c:v>6.0832122370725328E-2</c:v>
                </c:pt>
                <c:pt idx="6">
                  <c:v>6.8050137329594015E-2</c:v>
                </c:pt>
                <c:pt idx="7">
                  <c:v>7.4726317135733161E-2</c:v>
                </c:pt>
                <c:pt idx="8">
                  <c:v>8.0926880054741399E-2</c:v>
                </c:pt>
                <c:pt idx="9">
                  <c:v>8.6707094046172051E-2</c:v>
                </c:pt>
                <c:pt idx="10">
                  <c:v>9.2113519107342293E-2</c:v>
                </c:pt>
                <c:pt idx="11">
                  <c:v>9.7185709650479929E-2</c:v>
                </c:pt>
                <c:pt idx="12">
                  <c:v>0.10195752476998898</c:v>
                </c:pt>
                <c:pt idx="13">
                  <c:v>0.10645814928250083</c:v>
                </c:pt>
                <c:pt idx="14">
                  <c:v>0.11071289838614069</c:v>
                </c:pt>
                <c:pt idx="15">
                  <c:v>0.11474385833938888</c:v>
                </c:pt>
                <c:pt idx="16">
                  <c:v>0.11857040139892772</c:v>
                </c:pt>
                <c:pt idx="17">
                  <c:v>0.12220960329174133</c:v>
                </c:pt>
                <c:pt idx="18">
                  <c:v>0.12567658438345539</c:v>
                </c:pt>
                <c:pt idx="19">
                  <c:v>0.12898479055875187</c:v>
                </c:pt>
                <c:pt idx="20">
                  <c:v>0.1321462260606649</c:v>
                </c:pt>
                <c:pt idx="21">
                  <c:v>0.13517164774354962</c:v>
                </c:pt>
                <c:pt idx="22">
                  <c:v>0.13807072810430485</c:v>
                </c:pt>
                <c:pt idx="23">
                  <c:v>0.14085219287613843</c:v>
                </c:pt>
                <c:pt idx="24">
                  <c:v>0.14352393776338473</c:v>
                </c:pt>
                <c:pt idx="25">
                  <c:v>0.14609312796791871</c:v>
                </c:pt>
                <c:pt idx="26">
                  <c:v>0.14856628343777975</c:v>
                </c:pt>
                <c:pt idx="27">
                  <c:v>0.15094935220583136</c:v>
                </c:pt>
                <c:pt idx="28">
                  <c:v>0.15324777374320631</c:v>
                </c:pt>
                <c:pt idx="29">
                  <c:v>0.15546653390108864</c:v>
                </c:pt>
                <c:pt idx="30">
                  <c:v>0.15761021273425233</c:v>
                </c:pt>
                <c:pt idx="31">
                  <c:v>0.1596830262749741</c:v>
                </c:pt>
                <c:pt idx="32">
                  <c:v>0.16168886314451264</c:v>
                </c:pt>
                <c:pt idx="33">
                  <c:v>0.1636313167421308</c:v>
                </c:pt>
                <c:pt idx="34">
                  <c:v>0.16551371363156805</c:v>
                </c:pt>
                <c:pt idx="35">
                  <c:v>0.16733913864645927</c:v>
                </c:pt>
                <c:pt idx="36">
                  <c:v>0.16911045715516401</c:v>
                </c:pt>
                <c:pt idx="37">
                  <c:v>0.17083033485844443</c:v>
                </c:pt>
                <c:pt idx="38">
                  <c:v>0.17250125543776243</c:v>
                </c:pt>
                <c:pt idx="39">
                  <c:v>0.17412553632553546</c:v>
                </c:pt>
                <c:pt idx="40">
                  <c:v>0.17570534282982042</c:v>
                </c:pt>
                <c:pt idx="41">
                  <c:v>0.17724270081322763</c:v>
                </c:pt>
                <c:pt idx="42">
                  <c:v>0.17873950809831998</c:v>
                </c:pt>
                <c:pt idx="43">
                  <c:v>0.18019754474843702</c:v>
                </c:pt>
                <c:pt idx="44">
                  <c:v>0.18161848235309225</c:v>
                </c:pt>
                <c:pt idx="45">
                  <c:v>0.18300389243023291</c:v>
                </c:pt>
                <c:pt idx="46">
                  <c:v>0.18435525404324943</c:v>
                </c:pt>
                <c:pt idx="47">
                  <c:v>0.18567396071828324</c:v>
                </c:pt>
                <c:pt idx="48">
                  <c:v>0.18696132673677743</c:v>
                </c:pt>
                <c:pt idx="49">
                  <c:v>0.18821859286908221</c:v>
                </c:pt>
                <c:pt idx="50">
                  <c:v>0.18944693160703571</c:v>
                </c:pt>
                <c:pt idx="51">
                  <c:v>0.19064745194660726</c:v>
                </c:pt>
                <c:pt idx="52">
                  <c:v>0.19182120376575904</c:v>
                </c:pt>
                <c:pt idx="53">
                  <c:v>0.19296918183752035</c:v>
                </c:pt>
                <c:pt idx="54">
                  <c:v>0.19409232951376609</c:v>
                </c:pt>
                <c:pt idx="55">
                  <c:v>0.19519154211125725</c:v>
                </c:pt>
                <c:pt idx="56">
                  <c:v>0.19626767002805301</c:v>
                </c:pt>
                <c:pt idx="57">
                  <c:v>0.19732152161538102</c:v>
                </c:pt>
                <c:pt idx="58">
                  <c:v>0.19835386582738798</c:v>
                </c:pt>
                <c:pt idx="59">
                  <c:v>0.1993654346688514</c:v>
                </c:pt>
                <c:pt idx="60">
                  <c:v>0.20035692545886027</c:v>
                </c:pt>
                <c:pt idx="61">
                  <c:v>0.20132900292664227</c:v>
                </c:pt>
                <c:pt idx="62">
                  <c:v>0.20228230115409365</c:v>
                </c:pt>
                <c:pt idx="63">
                  <c:v>0.20321742537812434</c:v>
                </c:pt>
                <c:pt idx="64">
                  <c:v>0.20413495366465428</c:v>
                </c:pt>
                <c:pt idx="65">
                  <c:v>0.20503543846495356</c:v>
                </c:pt>
                <c:pt idx="66">
                  <c:v>0.20591940806400286</c:v>
                </c:pt>
                <c:pt idx="67">
                  <c:v>0.20678736792964209</c:v>
                </c:pt>
                <c:pt idx="68">
                  <c:v>0.20763980197046153</c:v>
                </c:pt>
                <c:pt idx="69">
                  <c:v>0.20847717370966168</c:v>
                </c:pt>
                <c:pt idx="70">
                  <c:v>0.20929992738145425</c:v>
                </c:pt>
                <c:pt idx="71">
                  <c:v>0.21010848895598916</c:v>
                </c:pt>
                <c:pt idx="72">
                  <c:v>0.21090326709826426</c:v>
                </c:pt>
                <c:pt idx="73">
                  <c:v>0.21168465406599837</c:v>
                </c:pt>
                <c:pt idx="74">
                  <c:v>0.21245302655101883</c:v>
                </c:pt>
                <c:pt idx="75">
                  <c:v>0.21320874646832599</c:v>
                </c:pt>
                <c:pt idx="76">
                  <c:v>0.21395216169664821</c:v>
                </c:pt>
                <c:pt idx="77">
                  <c:v>0.21468360677398024</c:v>
                </c:pt>
                <c:pt idx="78">
                  <c:v>0.2154034035513141</c:v>
                </c:pt>
                <c:pt idx="79">
                  <c:v>0.21611186180750605</c:v>
                </c:pt>
                <c:pt idx="80">
                  <c:v>0.21680927982798856</c:v>
                </c:pt>
                <c:pt idx="81">
                  <c:v>0.21749594494982014</c:v>
                </c:pt>
                <c:pt idx="82">
                  <c:v>0.21817213407536762</c:v>
                </c:pt>
                <c:pt idx="83">
                  <c:v>0.21883811415673857</c:v>
                </c:pt>
                <c:pt idx="84">
                  <c:v>0.21949414265291622</c:v>
                </c:pt>
                <c:pt idx="85">
                  <c:v>0.22014046796140152</c:v>
                </c:pt>
                <c:pt idx="86">
                  <c:v>0.22077732982602888</c:v>
                </c:pt>
                <c:pt idx="87">
                  <c:v>0.22140495972249946</c:v>
                </c:pt>
                <c:pt idx="88">
                  <c:v>0.22202358122305915</c:v>
                </c:pt>
                <c:pt idx="89">
                  <c:v>0.22263341034164552</c:v>
                </c:pt>
                <c:pt idx="90">
                  <c:v>0.22323465586073085</c:v>
                </c:pt>
                <c:pt idx="91">
                  <c:v>0.22382751964099973</c:v>
                </c:pt>
                <c:pt idx="92">
                  <c:v>0.22441219691492034</c:v>
                </c:pt>
                <c:pt idx="93">
                  <c:v>0.22498887656519098</c:v>
                </c:pt>
                <c:pt idx="94">
                  <c:v>0.22555774138897802</c:v>
                </c:pt>
                <c:pt idx="95">
                  <c:v>0.22611896834879475</c:v>
                </c:pt>
                <c:pt idx="96">
                  <c:v>0.22667272881081521</c:v>
                </c:pt>
                <c:pt idx="97">
                  <c:v>0.22721918877136113</c:v>
                </c:pt>
                <c:pt idx="98">
                  <c:v>0.22775850907225095</c:v>
                </c:pt>
                <c:pt idx="99">
                  <c:v>0.22829084560565469</c:v>
                </c:pt>
                <c:pt idx="100">
                  <c:v>0.22881634950905425</c:v>
                </c:pt>
                <c:pt idx="101">
                  <c:v>0.22933516735087123</c:v>
                </c:pt>
                <c:pt idx="102">
                  <c:v>0.22984744130728627</c:v>
                </c:pt>
                <c:pt idx="103">
                  <c:v>0.23035330933074086</c:v>
                </c:pt>
                <c:pt idx="104">
                  <c:v>0.23085290531058159</c:v>
                </c:pt>
                <c:pt idx="105">
                  <c:v>0.2313463592262768</c:v>
                </c:pt>
                <c:pt idx="106">
                  <c:v>0.23183379729360915</c:v>
                </c:pt>
                <c:pt idx="107">
                  <c:v>0.23231534210422239</c:v>
                </c:pt>
                <c:pt idx="108">
                  <c:v>0.23279111275887754</c:v>
                </c:pt>
                <c:pt idx="109">
                  <c:v>0.23326122499475094</c:v>
                </c:pt>
                <c:pt idx="110">
                  <c:v>0.23372579130708793</c:v>
                </c:pt>
                <c:pt idx="111">
                  <c:v>0.23418492106550598</c:v>
                </c:pt>
                <c:pt idx="112">
                  <c:v>0.23463872062522334</c:v>
                </c:pt>
                <c:pt idx="113">
                  <c:v>0.2350872934334742</c:v>
                </c:pt>
                <c:pt idx="114">
                  <c:v>0.23553074013135469</c:v>
                </c:pt>
                <c:pt idx="115">
                  <c:v>0.23596915865133</c:v>
                </c:pt>
                <c:pt idx="116">
                  <c:v>0.23640264431062077</c:v>
                </c:pt>
                <c:pt idx="117">
                  <c:v>0.23683128990067245</c:v>
                </c:pt>
                <c:pt idx="118">
                  <c:v>0.23725518577290142</c:v>
                </c:pt>
                <c:pt idx="119">
                  <c:v>0.23767441992089985</c:v>
                </c:pt>
                <c:pt idx="120">
                  <c:v>0.23808907805927099</c:v>
                </c:pt>
                <c:pt idx="121">
                  <c:v>0.23849924369925751</c:v>
                </c:pt>
                <c:pt idx="122">
                  <c:v>0.23890499822131642</c:v>
                </c:pt>
                <c:pt idx="123">
                  <c:v>0.23930642094478485</c:v>
                </c:pt>
                <c:pt idx="124">
                  <c:v>0.23970358919477483</c:v>
                </c:pt>
                <c:pt idx="125">
                  <c:v>0.24009657836642531</c:v>
                </c:pt>
                <c:pt idx="126">
                  <c:v>0.24048546198663612</c:v>
                </c:pt>
                <c:pt idx="127">
                  <c:v>0.24087031177339738</c:v>
                </c:pt>
                <c:pt idx="128">
                  <c:v>0.24125119769282705</c:v>
                </c:pt>
                <c:pt idx="129">
                  <c:v>0.24162818801401892</c:v>
                </c:pt>
                <c:pt idx="130">
                  <c:v>0.24200134936180073</c:v>
                </c:pt>
                <c:pt idx="131">
                  <c:v>0.24237074676749634</c:v>
                </c:pt>
                <c:pt idx="132">
                  <c:v>0.24273644371777928</c:v>
                </c:pt>
                <c:pt idx="133">
                  <c:v>0.24309850220170429</c:v>
                </c:pt>
                <c:pt idx="134">
                  <c:v>0.24345698275599498</c:v>
                </c:pt>
                <c:pt idx="135">
                  <c:v>0.24381194450866442</c:v>
                </c:pt>
                <c:pt idx="136">
                  <c:v>0.24416344522104083</c:v>
                </c:pt>
                <c:pt idx="137">
                  <c:v>0.24451154132826702</c:v>
                </c:pt>
                <c:pt idx="138">
                  <c:v>0.24485628797833839</c:v>
                </c:pt>
                <c:pt idx="139">
                  <c:v>0.24519773906974196</c:v>
                </c:pt>
                <c:pt idx="140">
                  <c:v>0.24553594728775552</c:v>
                </c:pt>
                <c:pt idx="141">
                  <c:v>0.2458709641394623</c:v>
                </c:pt>
                <c:pt idx="142">
                  <c:v>0.24620283998753537</c:v>
                </c:pt>
                <c:pt idx="143">
                  <c:v>0.24653162408284246</c:v>
                </c:pt>
                <c:pt idx="144">
                  <c:v>0.2468573645959195</c:v>
                </c:pt>
                <c:pt idx="145">
                  <c:v>0.24718010864735912</c:v>
                </c:pt>
                <c:pt idx="146">
                  <c:v>0.24749990233715824</c:v>
                </c:pt>
                <c:pt idx="147">
                  <c:v>0.24781679077306643</c:v>
                </c:pt>
                <c:pt idx="148">
                  <c:v>0.24813081809797563</c:v>
                </c:pt>
                <c:pt idx="149">
                  <c:v>0.24844202751638889</c:v>
                </c:pt>
                <c:pt idx="150">
                  <c:v>0.24875046132000461</c:v>
                </c:pt>
                <c:pt idx="151">
                  <c:v>0.2490561609124512</c:v>
                </c:pt>
                <c:pt idx="152">
                  <c:v>0.24935916683320561</c:v>
                </c:pt>
                <c:pt idx="153">
                  <c:v>0.24965951878072684</c:v>
                </c:pt>
                <c:pt idx="154">
                  <c:v>0.24995725563483548</c:v>
                </c:pt>
                <c:pt idx="155">
                  <c:v>0.2502524154783673</c:v>
                </c:pt>
                <c:pt idx="156">
                  <c:v>0.25054503561812957</c:v>
                </c:pt>
                <c:pt idx="157">
                  <c:v>0.25083515260518596</c:v>
                </c:pt>
                <c:pt idx="158">
                  <c:v>0.25112280225449535</c:v>
                </c:pt>
                <c:pt idx="159">
                  <c:v>0.25140801966392923</c:v>
                </c:pt>
                <c:pt idx="160">
                  <c:v>0.25169083923269003</c:v>
                </c:pt>
                <c:pt idx="161">
                  <c:v>0.25197129467915363</c:v>
                </c:pt>
                <c:pt idx="162">
                  <c:v>0.25224941905815645</c:v>
                </c:pt>
                <c:pt idx="163">
                  <c:v>0.25252524477774746</c:v>
                </c:pt>
                <c:pt idx="164">
                  <c:v>0.25279880361542545</c:v>
                </c:pt>
                <c:pt idx="165">
                  <c:v>0.2530701267338793</c:v>
                </c:pt>
                <c:pt idx="166">
                  <c:v>0.25333924469624913</c:v>
                </c:pt>
                <c:pt idx="167">
                  <c:v>0.25360618748092673</c:v>
                </c:pt>
                <c:pt idx="168">
                  <c:v>0.25387098449591011</c:v>
                </c:pt>
                <c:pt idx="169">
                  <c:v>0.25413366459272857</c:v>
                </c:pt>
                <c:pt idx="170">
                  <c:v>0.25439425607995386</c:v>
                </c:pt>
                <c:pt idx="171">
                  <c:v>0.2546527867363117</c:v>
                </c:pt>
                <c:pt idx="172">
                  <c:v>0.25490928382340677</c:v>
                </c:pt>
                <c:pt idx="173">
                  <c:v>0.25516377409807578</c:v>
                </c:pt>
                <c:pt idx="174">
                  <c:v>0.25541628382438114</c:v>
                </c:pt>
                <c:pt idx="175">
                  <c:v>0.25566683878525637</c:v>
                </c:pt>
                <c:pt idx="176">
                  <c:v>0.25591546429381712</c:v>
                </c:pt>
                <c:pt idx="177">
                  <c:v>0.25616218520434769</c:v>
                </c:pt>
                <c:pt idx="178">
                  <c:v>0.25640702592297393</c:v>
                </c:pt>
                <c:pt idx="179">
                  <c:v>0.25665001041803454</c:v>
                </c:pt>
                <c:pt idx="180">
                  <c:v>0.25689116223015895</c:v>
                </c:pt>
                <c:pt idx="181">
                  <c:v>0.25713050448206287</c:v>
                </c:pt>
                <c:pt idx="182">
                  <c:v>0.25736805988807016</c:v>
                </c:pt>
                <c:pt idx="183">
                  <c:v>0.25760385076337067</c:v>
                </c:pt>
                <c:pt idx="184">
                  <c:v>0.2578378990330214</c:v>
                </c:pt>
                <c:pt idx="185">
                  <c:v>0.25807022624070142</c:v>
                </c:pt>
                <c:pt idx="186">
                  <c:v>0.25830085355722604</c:v>
                </c:pt>
                <c:pt idx="187">
                  <c:v>0.25852980178883028</c:v>
                </c:pt>
                <c:pt idx="188">
                  <c:v>0.25875709138522723</c:v>
                </c:pt>
                <c:pt idx="189">
                  <c:v>0.25898274244745018</c:v>
                </c:pt>
                <c:pt idx="190">
                  <c:v>0.25920677473548298</c:v>
                </c:pt>
                <c:pt idx="191">
                  <c:v>0.25942920767568878</c:v>
                </c:pt>
                <c:pt idx="192">
                  <c:v>0.25965006036803973</c:v>
                </c:pt>
                <c:pt idx="193">
                  <c:v>0.25986935159315666</c:v>
                </c:pt>
                <c:pt idx="194">
                  <c:v>0.2600870998191635</c:v>
                </c:pt>
                <c:pt idx="195">
                  <c:v>0.26030332320836186</c:v>
                </c:pt>
                <c:pt idx="196">
                  <c:v>0.26051803962373271</c:v>
                </c:pt>
                <c:pt idx="197">
                  <c:v>0.26073126663526824</c:v>
                </c:pt>
                <c:pt idx="198">
                  <c:v>0.26094302152614174</c:v>
                </c:pt>
                <c:pt idx="199">
                  <c:v>0.2611533212987181</c:v>
                </c:pt>
                <c:pt idx="200">
                  <c:v>0.26136218268041134</c:v>
                </c:pt>
                <c:pt idx="201">
                  <c:v>0.26156962212939261</c:v>
                </c:pt>
                <c:pt idx="202">
                  <c:v>0.261775655840154</c:v>
                </c:pt>
                <c:pt idx="203">
                  <c:v>0.26198029974893228</c:v>
                </c:pt>
                <c:pt idx="204">
                  <c:v>0.26218356953899663</c:v>
                </c:pt>
                <c:pt idx="205">
                  <c:v>0.26238548064580342</c:v>
                </c:pt>
                <c:pt idx="206">
                  <c:v>0.26258604826202464</c:v>
                </c:pt>
                <c:pt idx="207">
                  <c:v>0.26278528734244994</c:v>
                </c:pt>
                <c:pt idx="208">
                  <c:v>0.26298321260876972</c:v>
                </c:pt>
                <c:pt idx="209">
                  <c:v>0.2631798385542396</c:v>
                </c:pt>
                <c:pt idx="210">
                  <c:v>0.26337517944823197</c:v>
                </c:pt>
                <c:pt idx="211">
                  <c:v>0.26356924934067627</c:v>
                </c:pt>
                <c:pt idx="212">
                  <c:v>0.26376206206639252</c:v>
                </c:pt>
                <c:pt idx="213">
                  <c:v>0.26395363124931981</c:v>
                </c:pt>
                <c:pt idx="214">
                  <c:v>0.26414397030664394</c:v>
                </c:pt>
                <c:pt idx="215">
                  <c:v>0.26433309245282638</c:v>
                </c:pt>
                <c:pt idx="216">
                  <c:v>0.26452101070353723</c:v>
                </c:pt>
                <c:pt idx="217">
                  <c:v>0.26470773787949542</c:v>
                </c:pt>
                <c:pt idx="218">
                  <c:v>0.26489328661021844</c:v>
                </c:pt>
                <c:pt idx="219">
                  <c:v>0.26507766933768379</c:v>
                </c:pt>
                <c:pt idx="220">
                  <c:v>0.26526089831990524</c:v>
                </c:pt>
                <c:pt idx="221">
                  <c:v>0.26544298563442564</c:v>
                </c:pt>
                <c:pt idx="222">
                  <c:v>0.26562394318172933</c:v>
                </c:pt>
                <c:pt idx="223">
                  <c:v>0.26580378268857491</c:v>
                </c:pt>
                <c:pt idx="224">
                  <c:v>0.26598251571125264</c:v>
                </c:pt>
                <c:pt idx="225">
                  <c:v>0.26616015363876655</c:v>
                </c:pt>
                <c:pt idx="226">
                  <c:v>0.2663367076959442</c:v>
                </c:pt>
                <c:pt idx="227">
                  <c:v>0.26651218894647632</c:v>
                </c:pt>
                <c:pt idx="228">
                  <c:v>0.26668660829588736</c:v>
                </c:pt>
                <c:pt idx="229">
                  <c:v>0.26685997649443932</c:v>
                </c:pt>
                <c:pt idx="230">
                  <c:v>0.26703230413997087</c:v>
                </c:pt>
                <c:pt idx="231">
                  <c:v>0.2672036016806727</c:v>
                </c:pt>
                <c:pt idx="232">
                  <c:v>0.26737387941780161</c:v>
                </c:pt>
                <c:pt idx="233">
                  <c:v>0.26754314750833413</c:v>
                </c:pt>
                <c:pt idx="234">
                  <c:v>0.26771141596756221</c:v>
                </c:pt>
                <c:pt idx="235">
                  <c:v>0.26787869467163133</c:v>
                </c:pt>
                <c:pt idx="236">
                  <c:v>0.26804499336002369</c:v>
                </c:pt>
                <c:pt idx="237">
                  <c:v>0.26821032163798708</c:v>
                </c:pt>
                <c:pt idx="238">
                  <c:v>0.26837468897891087</c:v>
                </c:pt>
                <c:pt idx="239">
                  <c:v>0.26853810472665152</c:v>
                </c:pt>
                <c:pt idx="240">
                  <c:v>0.26870057809780651</c:v>
                </c:pt>
                <c:pt idx="241">
                  <c:v>0.26886211818394168</c:v>
                </c:pt>
                <c:pt idx="242">
                  <c:v>0.26902273395376886</c:v>
                </c:pt>
                <c:pt idx="243">
                  <c:v>0.26918243425527882</c:v>
                </c:pt>
                <c:pt idx="244">
                  <c:v>0.26934122781782815</c:v>
                </c:pt>
              </c:numCache>
            </c:numRef>
          </c:yVal>
          <c:smooth val="0"/>
        </c:ser>
        <c:ser>
          <c:idx val="3"/>
          <c:order val="6"/>
          <c:tx>
            <c:strRef>
              <c:f>'7procesess'!$R$2</c:f>
              <c:strCache>
                <c:ptCount val="1"/>
                <c:pt idx="0">
                  <c:v>England and Wales</c:v>
                </c:pt>
              </c:strCache>
            </c:strRef>
          </c:tx>
          <c:spPr>
            <a:ln w="25400">
              <a:solidFill>
                <a:schemeClr val="tx2">
                  <a:lumMod val="50000"/>
                </a:schemeClr>
              </a:solidFill>
            </a:ln>
          </c:spPr>
          <c:marker>
            <c:symbol val="none"/>
          </c:marker>
          <c:xVal>
            <c:numRef>
              <c:f>'7procesess'!$M$3:$M$259</c:f>
              <c:numCache>
                <c:formatCode>General</c:formatCode>
                <c:ptCount val="25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numCache>
            </c:numRef>
          </c:xVal>
          <c:yVal>
            <c:numRef>
              <c:f>'7procesess'!$R$3:$R$259</c:f>
              <c:numCache>
                <c:formatCode>0.0%</c:formatCode>
                <c:ptCount val="257"/>
                <c:pt idx="0">
                  <c:v>0.35469090362803279</c:v>
                </c:pt>
                <c:pt idx="1">
                  <c:v>0.35469090362803279</c:v>
                </c:pt>
                <c:pt idx="2">
                  <c:v>0.35469090362803279</c:v>
                </c:pt>
                <c:pt idx="3">
                  <c:v>0.35469090362803279</c:v>
                </c:pt>
                <c:pt idx="4">
                  <c:v>0.35469090362803279</c:v>
                </c:pt>
                <c:pt idx="5">
                  <c:v>0.35469090362803279</c:v>
                </c:pt>
                <c:pt idx="6">
                  <c:v>0.35469090362803279</c:v>
                </c:pt>
                <c:pt idx="7">
                  <c:v>0.35469090362803279</c:v>
                </c:pt>
                <c:pt idx="8">
                  <c:v>0.35469090362803279</c:v>
                </c:pt>
                <c:pt idx="9">
                  <c:v>0.35469090362803279</c:v>
                </c:pt>
                <c:pt idx="10">
                  <c:v>0.35469090362803279</c:v>
                </c:pt>
                <c:pt idx="11">
                  <c:v>0.35469090362803279</c:v>
                </c:pt>
                <c:pt idx="12">
                  <c:v>0.35469090362803279</c:v>
                </c:pt>
                <c:pt idx="13">
                  <c:v>0.35469090362803279</c:v>
                </c:pt>
                <c:pt idx="14">
                  <c:v>0.35469090362803279</c:v>
                </c:pt>
                <c:pt idx="15">
                  <c:v>0.35469090362803279</c:v>
                </c:pt>
                <c:pt idx="16">
                  <c:v>0.35469090362803279</c:v>
                </c:pt>
                <c:pt idx="17">
                  <c:v>0.35469090362803279</c:v>
                </c:pt>
                <c:pt idx="18">
                  <c:v>0.35469090362803279</c:v>
                </c:pt>
                <c:pt idx="19">
                  <c:v>0.35469090362803279</c:v>
                </c:pt>
                <c:pt idx="20">
                  <c:v>0.35469090362803279</c:v>
                </c:pt>
                <c:pt idx="21">
                  <c:v>0.35469090362803279</c:v>
                </c:pt>
                <c:pt idx="22">
                  <c:v>0.35469090362803279</c:v>
                </c:pt>
                <c:pt idx="23">
                  <c:v>0.35469090362803279</c:v>
                </c:pt>
                <c:pt idx="24">
                  <c:v>0.35469090362803279</c:v>
                </c:pt>
                <c:pt idx="25">
                  <c:v>0.35469090362803279</c:v>
                </c:pt>
                <c:pt idx="26">
                  <c:v>0.35469090362803279</c:v>
                </c:pt>
                <c:pt idx="27">
                  <c:v>0.35469090362803279</c:v>
                </c:pt>
                <c:pt idx="28">
                  <c:v>0.35469090362803279</c:v>
                </c:pt>
                <c:pt idx="29">
                  <c:v>0.35469090362803279</c:v>
                </c:pt>
                <c:pt idx="30">
                  <c:v>0.35469090362803279</c:v>
                </c:pt>
                <c:pt idx="31">
                  <c:v>0.35469090362803279</c:v>
                </c:pt>
                <c:pt idx="32">
                  <c:v>0.35469090362803279</c:v>
                </c:pt>
                <c:pt idx="33">
                  <c:v>0.35469090362803279</c:v>
                </c:pt>
                <c:pt idx="34">
                  <c:v>0.35469090362803279</c:v>
                </c:pt>
                <c:pt idx="35">
                  <c:v>0.35469090362803279</c:v>
                </c:pt>
                <c:pt idx="36">
                  <c:v>0.35469090362803279</c:v>
                </c:pt>
                <c:pt idx="37">
                  <c:v>0.35469090362803279</c:v>
                </c:pt>
                <c:pt idx="38">
                  <c:v>0.35469090362803279</c:v>
                </c:pt>
                <c:pt idx="39">
                  <c:v>0.35469090362803279</c:v>
                </c:pt>
                <c:pt idx="40">
                  <c:v>0.35469090362803279</c:v>
                </c:pt>
                <c:pt idx="41">
                  <c:v>0.35469090362803279</c:v>
                </c:pt>
                <c:pt idx="42">
                  <c:v>0.35469090362803279</c:v>
                </c:pt>
                <c:pt idx="43">
                  <c:v>0.35469090362803279</c:v>
                </c:pt>
                <c:pt idx="44">
                  <c:v>0.35469090362803279</c:v>
                </c:pt>
                <c:pt idx="45">
                  <c:v>0.35469090362803279</c:v>
                </c:pt>
                <c:pt idx="46">
                  <c:v>0.35469090362803279</c:v>
                </c:pt>
                <c:pt idx="47">
                  <c:v>0.35469090362803279</c:v>
                </c:pt>
                <c:pt idx="48">
                  <c:v>0.35469090362803279</c:v>
                </c:pt>
                <c:pt idx="49">
                  <c:v>0.35469090362803279</c:v>
                </c:pt>
                <c:pt idx="50">
                  <c:v>0.35469090362803279</c:v>
                </c:pt>
                <c:pt idx="51">
                  <c:v>0.35469090362803279</c:v>
                </c:pt>
                <c:pt idx="52">
                  <c:v>0.35469090362803279</c:v>
                </c:pt>
                <c:pt idx="53">
                  <c:v>0.35469090362803279</c:v>
                </c:pt>
                <c:pt idx="54">
                  <c:v>0.35469090362803279</c:v>
                </c:pt>
                <c:pt idx="55">
                  <c:v>0.35469090362803279</c:v>
                </c:pt>
                <c:pt idx="56">
                  <c:v>0.35469090362803279</c:v>
                </c:pt>
                <c:pt idx="57">
                  <c:v>0.35469090362803279</c:v>
                </c:pt>
                <c:pt idx="58">
                  <c:v>0.35469090362803279</c:v>
                </c:pt>
                <c:pt idx="59">
                  <c:v>0.35469090362803279</c:v>
                </c:pt>
                <c:pt idx="60">
                  <c:v>0.35469090362803279</c:v>
                </c:pt>
                <c:pt idx="61">
                  <c:v>0.35469090362803279</c:v>
                </c:pt>
                <c:pt idx="62">
                  <c:v>0.35469090362803279</c:v>
                </c:pt>
                <c:pt idx="63">
                  <c:v>0.35469090362803279</c:v>
                </c:pt>
                <c:pt idx="64">
                  <c:v>0.35469090362803279</c:v>
                </c:pt>
                <c:pt idx="65">
                  <c:v>0.35469090362803279</c:v>
                </c:pt>
                <c:pt idx="66">
                  <c:v>0.35469090362803279</c:v>
                </c:pt>
                <c:pt idx="67">
                  <c:v>0.35469090362803279</c:v>
                </c:pt>
                <c:pt idx="68">
                  <c:v>0.35469090362803279</c:v>
                </c:pt>
                <c:pt idx="69">
                  <c:v>0.35469090362803279</c:v>
                </c:pt>
                <c:pt idx="70">
                  <c:v>0.35469090362803279</c:v>
                </c:pt>
                <c:pt idx="71">
                  <c:v>0.35469090362803279</c:v>
                </c:pt>
                <c:pt idx="72">
                  <c:v>0.35469090362803279</c:v>
                </c:pt>
                <c:pt idx="73">
                  <c:v>0.35469090362803279</c:v>
                </c:pt>
                <c:pt idx="74">
                  <c:v>0.35469090362803279</c:v>
                </c:pt>
                <c:pt idx="75">
                  <c:v>0.35469090362803279</c:v>
                </c:pt>
                <c:pt idx="76">
                  <c:v>0.35469090362803279</c:v>
                </c:pt>
                <c:pt idx="77">
                  <c:v>0.35469090362803279</c:v>
                </c:pt>
                <c:pt idx="78">
                  <c:v>0.35469090362803279</c:v>
                </c:pt>
                <c:pt idx="79">
                  <c:v>0.35469090362803279</c:v>
                </c:pt>
                <c:pt idx="80">
                  <c:v>0.35469090362803279</c:v>
                </c:pt>
                <c:pt idx="81">
                  <c:v>0.35469090362803279</c:v>
                </c:pt>
                <c:pt idx="82">
                  <c:v>0.35469090362803279</c:v>
                </c:pt>
                <c:pt idx="83">
                  <c:v>0.35469090362803279</c:v>
                </c:pt>
                <c:pt idx="84">
                  <c:v>0.35469090362803279</c:v>
                </c:pt>
                <c:pt idx="85">
                  <c:v>0.35469090362803279</c:v>
                </c:pt>
                <c:pt idx="86">
                  <c:v>0.35469090362803279</c:v>
                </c:pt>
                <c:pt idx="87">
                  <c:v>0.35469090362803279</c:v>
                </c:pt>
                <c:pt idx="88">
                  <c:v>0.35469090362803279</c:v>
                </c:pt>
                <c:pt idx="89">
                  <c:v>0.35469090362803279</c:v>
                </c:pt>
                <c:pt idx="90">
                  <c:v>0.35469090362803279</c:v>
                </c:pt>
                <c:pt idx="91">
                  <c:v>0.35469090362803279</c:v>
                </c:pt>
                <c:pt idx="92">
                  <c:v>0.35469090362803279</c:v>
                </c:pt>
                <c:pt idx="93">
                  <c:v>0.35469090362803279</c:v>
                </c:pt>
                <c:pt idx="94">
                  <c:v>0.35469090362803279</c:v>
                </c:pt>
                <c:pt idx="95">
                  <c:v>0.35469090362803279</c:v>
                </c:pt>
                <c:pt idx="96">
                  <c:v>0.35469090362803279</c:v>
                </c:pt>
                <c:pt idx="97">
                  <c:v>0.35469090362803279</c:v>
                </c:pt>
                <c:pt idx="98">
                  <c:v>0.35469090362803279</c:v>
                </c:pt>
                <c:pt idx="99">
                  <c:v>0.35469090362803279</c:v>
                </c:pt>
                <c:pt idx="100">
                  <c:v>0.35469090362803279</c:v>
                </c:pt>
                <c:pt idx="101">
                  <c:v>0.35469090362803279</c:v>
                </c:pt>
                <c:pt idx="102">
                  <c:v>0.35469090362803279</c:v>
                </c:pt>
                <c:pt idx="103">
                  <c:v>0.35469090362803279</c:v>
                </c:pt>
                <c:pt idx="104">
                  <c:v>0.35469090362803279</c:v>
                </c:pt>
                <c:pt idx="105">
                  <c:v>0.35469090362803279</c:v>
                </c:pt>
                <c:pt idx="106">
                  <c:v>0.35469090362803279</c:v>
                </c:pt>
                <c:pt idx="107">
                  <c:v>0.35469090362803279</c:v>
                </c:pt>
                <c:pt idx="108">
                  <c:v>0.35469090362803279</c:v>
                </c:pt>
                <c:pt idx="109">
                  <c:v>0.35469090362803279</c:v>
                </c:pt>
                <c:pt idx="110">
                  <c:v>0.35469090362803279</c:v>
                </c:pt>
                <c:pt idx="111">
                  <c:v>0.35469090362803279</c:v>
                </c:pt>
                <c:pt idx="112">
                  <c:v>0.35469090362803279</c:v>
                </c:pt>
                <c:pt idx="113">
                  <c:v>0.35469090362803279</c:v>
                </c:pt>
                <c:pt idx="114">
                  <c:v>0.35469090362803279</c:v>
                </c:pt>
                <c:pt idx="115">
                  <c:v>0.35469090362803279</c:v>
                </c:pt>
                <c:pt idx="116">
                  <c:v>0.35469090362803279</c:v>
                </c:pt>
                <c:pt idx="117">
                  <c:v>0.35469090362803279</c:v>
                </c:pt>
                <c:pt idx="118">
                  <c:v>0.35469090362803279</c:v>
                </c:pt>
                <c:pt idx="119">
                  <c:v>0.35469090362803279</c:v>
                </c:pt>
                <c:pt idx="120">
                  <c:v>0.35469090362803279</c:v>
                </c:pt>
                <c:pt idx="121">
                  <c:v>0.35469090362803279</c:v>
                </c:pt>
                <c:pt idx="122">
                  <c:v>0.35469090362803279</c:v>
                </c:pt>
                <c:pt idx="123">
                  <c:v>0.35469090362803279</c:v>
                </c:pt>
                <c:pt idx="124">
                  <c:v>0.35469090362803279</c:v>
                </c:pt>
                <c:pt idx="125">
                  <c:v>0.35469090362803279</c:v>
                </c:pt>
                <c:pt idx="126">
                  <c:v>0.35469090362803279</c:v>
                </c:pt>
                <c:pt idx="127">
                  <c:v>0.35469090362803279</c:v>
                </c:pt>
                <c:pt idx="128">
                  <c:v>0.35469090362803279</c:v>
                </c:pt>
                <c:pt idx="129">
                  <c:v>0.35469090362803279</c:v>
                </c:pt>
                <c:pt idx="130">
                  <c:v>0.35469090362803279</c:v>
                </c:pt>
                <c:pt idx="131">
                  <c:v>0.35469090362803279</c:v>
                </c:pt>
                <c:pt idx="132">
                  <c:v>0.35469090362803279</c:v>
                </c:pt>
                <c:pt idx="133">
                  <c:v>0.35469090362803279</c:v>
                </c:pt>
                <c:pt idx="134">
                  <c:v>0.35469090362803279</c:v>
                </c:pt>
                <c:pt idx="135">
                  <c:v>0.35469090362803279</c:v>
                </c:pt>
                <c:pt idx="136">
                  <c:v>0.35469090362803279</c:v>
                </c:pt>
                <c:pt idx="137">
                  <c:v>0.35469090362803279</c:v>
                </c:pt>
                <c:pt idx="138">
                  <c:v>0.35469090362803279</c:v>
                </c:pt>
                <c:pt idx="139">
                  <c:v>0.35469090362803279</c:v>
                </c:pt>
                <c:pt idx="140">
                  <c:v>0.35469090362803279</c:v>
                </c:pt>
                <c:pt idx="141">
                  <c:v>0.35469090362803279</c:v>
                </c:pt>
                <c:pt idx="142">
                  <c:v>0.35469090362803279</c:v>
                </c:pt>
                <c:pt idx="143">
                  <c:v>0.35469090362803279</c:v>
                </c:pt>
                <c:pt idx="144">
                  <c:v>0.35469090362803279</c:v>
                </c:pt>
                <c:pt idx="145">
                  <c:v>0.35469090362803279</c:v>
                </c:pt>
                <c:pt idx="146">
                  <c:v>0.35469090362803279</c:v>
                </c:pt>
                <c:pt idx="147">
                  <c:v>0.35469090362803279</c:v>
                </c:pt>
                <c:pt idx="148">
                  <c:v>0.35469090362803279</c:v>
                </c:pt>
                <c:pt idx="149">
                  <c:v>0.35469090362803279</c:v>
                </c:pt>
                <c:pt idx="150">
                  <c:v>0.35469090362803279</c:v>
                </c:pt>
                <c:pt idx="151">
                  <c:v>0.35469090362803279</c:v>
                </c:pt>
                <c:pt idx="152">
                  <c:v>0.35469090362803279</c:v>
                </c:pt>
                <c:pt idx="153">
                  <c:v>0.35469090362803279</c:v>
                </c:pt>
                <c:pt idx="154">
                  <c:v>0.35469090362803279</c:v>
                </c:pt>
                <c:pt idx="155">
                  <c:v>0.35469090362803279</c:v>
                </c:pt>
                <c:pt idx="156">
                  <c:v>0.35469090362803279</c:v>
                </c:pt>
                <c:pt idx="157">
                  <c:v>0.35469090362803279</c:v>
                </c:pt>
                <c:pt idx="158">
                  <c:v>0.35469090362803279</c:v>
                </c:pt>
                <c:pt idx="159">
                  <c:v>0.35469090362803279</c:v>
                </c:pt>
                <c:pt idx="160">
                  <c:v>0.35469090362803279</c:v>
                </c:pt>
                <c:pt idx="161">
                  <c:v>0.35469090362803279</c:v>
                </c:pt>
                <c:pt idx="162">
                  <c:v>0.35469090362803279</c:v>
                </c:pt>
                <c:pt idx="163">
                  <c:v>0.35469090362803279</c:v>
                </c:pt>
                <c:pt idx="164">
                  <c:v>0.35469090362803279</c:v>
                </c:pt>
                <c:pt idx="165">
                  <c:v>0.35469090362803279</c:v>
                </c:pt>
                <c:pt idx="166">
                  <c:v>0.35469090362803279</c:v>
                </c:pt>
                <c:pt idx="167">
                  <c:v>0.35469090362803279</c:v>
                </c:pt>
                <c:pt idx="168">
                  <c:v>0.35469090362803279</c:v>
                </c:pt>
                <c:pt idx="169">
                  <c:v>0.35469090362803279</c:v>
                </c:pt>
                <c:pt idx="170">
                  <c:v>0.35469090362803279</c:v>
                </c:pt>
                <c:pt idx="171">
                  <c:v>0.35469090362803279</c:v>
                </c:pt>
                <c:pt idx="172">
                  <c:v>0.35469090362803279</c:v>
                </c:pt>
                <c:pt idx="173">
                  <c:v>0.35469090362803279</c:v>
                </c:pt>
                <c:pt idx="174">
                  <c:v>0.35469090362803279</c:v>
                </c:pt>
                <c:pt idx="175">
                  <c:v>0.35469090362803279</c:v>
                </c:pt>
                <c:pt idx="176">
                  <c:v>0.35469090362803279</c:v>
                </c:pt>
                <c:pt idx="177">
                  <c:v>0.35469090362803279</c:v>
                </c:pt>
                <c:pt idx="178">
                  <c:v>0.35469090362803279</c:v>
                </c:pt>
                <c:pt idx="179">
                  <c:v>0.35469090362803279</c:v>
                </c:pt>
                <c:pt idx="180">
                  <c:v>0.35469090362803279</c:v>
                </c:pt>
                <c:pt idx="181">
                  <c:v>0.35469090362803279</c:v>
                </c:pt>
                <c:pt idx="182">
                  <c:v>0.35469090362803279</c:v>
                </c:pt>
                <c:pt idx="183">
                  <c:v>0.35469090362803279</c:v>
                </c:pt>
                <c:pt idx="184">
                  <c:v>0.35469090362803279</c:v>
                </c:pt>
                <c:pt idx="185">
                  <c:v>0.35469090362803279</c:v>
                </c:pt>
                <c:pt idx="186">
                  <c:v>0.35469090362803279</c:v>
                </c:pt>
                <c:pt idx="187">
                  <c:v>0.35469090362803279</c:v>
                </c:pt>
                <c:pt idx="188">
                  <c:v>0.35469090362803279</c:v>
                </c:pt>
                <c:pt idx="189">
                  <c:v>0.35469090362803279</c:v>
                </c:pt>
                <c:pt idx="190">
                  <c:v>0.35469090362803279</c:v>
                </c:pt>
                <c:pt idx="191">
                  <c:v>0.35469090362803279</c:v>
                </c:pt>
                <c:pt idx="192">
                  <c:v>0.35469090362803279</c:v>
                </c:pt>
                <c:pt idx="193">
                  <c:v>0.35469090362803279</c:v>
                </c:pt>
                <c:pt idx="194">
                  <c:v>0.35469090362803279</c:v>
                </c:pt>
                <c:pt idx="195">
                  <c:v>0.35469090362803279</c:v>
                </c:pt>
                <c:pt idx="196">
                  <c:v>0.35469090362803279</c:v>
                </c:pt>
                <c:pt idx="197">
                  <c:v>0.35469090362803279</c:v>
                </c:pt>
                <c:pt idx="198">
                  <c:v>0.35469090362803279</c:v>
                </c:pt>
                <c:pt idx="199">
                  <c:v>0.35469090362803279</c:v>
                </c:pt>
                <c:pt idx="200">
                  <c:v>0.35469090362803279</c:v>
                </c:pt>
                <c:pt idx="201">
                  <c:v>0.35469090362803279</c:v>
                </c:pt>
                <c:pt idx="202">
                  <c:v>0.35469090362803279</c:v>
                </c:pt>
                <c:pt idx="203">
                  <c:v>0.35469090362803279</c:v>
                </c:pt>
                <c:pt idx="204">
                  <c:v>0.35469090362803279</c:v>
                </c:pt>
                <c:pt idx="205">
                  <c:v>0.35469090362803279</c:v>
                </c:pt>
                <c:pt idx="206">
                  <c:v>0.35469090362803279</c:v>
                </c:pt>
                <c:pt idx="207">
                  <c:v>0.35469090362803279</c:v>
                </c:pt>
                <c:pt idx="208">
                  <c:v>0.35469090362803279</c:v>
                </c:pt>
                <c:pt idx="209">
                  <c:v>0.35469090362803279</c:v>
                </c:pt>
                <c:pt idx="210">
                  <c:v>0.35469090362803279</c:v>
                </c:pt>
                <c:pt idx="211">
                  <c:v>0.35469090362803279</c:v>
                </c:pt>
                <c:pt idx="212">
                  <c:v>0.35469090362803279</c:v>
                </c:pt>
                <c:pt idx="213">
                  <c:v>0.35469090362803279</c:v>
                </c:pt>
                <c:pt idx="214">
                  <c:v>0.35469090362803279</c:v>
                </c:pt>
                <c:pt idx="215">
                  <c:v>0.35469090362803279</c:v>
                </c:pt>
                <c:pt idx="216">
                  <c:v>0.35469090362803279</c:v>
                </c:pt>
                <c:pt idx="217">
                  <c:v>0.35469090362803279</c:v>
                </c:pt>
                <c:pt idx="218">
                  <c:v>0.35469090362803279</c:v>
                </c:pt>
                <c:pt idx="219">
                  <c:v>0.35469090362803279</c:v>
                </c:pt>
                <c:pt idx="220">
                  <c:v>0.35469090362803279</c:v>
                </c:pt>
                <c:pt idx="221">
                  <c:v>0.35469090362803279</c:v>
                </c:pt>
                <c:pt idx="222">
                  <c:v>0.35469090362803279</c:v>
                </c:pt>
                <c:pt idx="223">
                  <c:v>0.35469090362803279</c:v>
                </c:pt>
                <c:pt idx="224">
                  <c:v>0.35469090362803279</c:v>
                </c:pt>
                <c:pt idx="225">
                  <c:v>0.35469090362803279</c:v>
                </c:pt>
                <c:pt idx="226">
                  <c:v>0.35469090362803279</c:v>
                </c:pt>
                <c:pt idx="227">
                  <c:v>0.35469090362803279</c:v>
                </c:pt>
                <c:pt idx="228">
                  <c:v>0.35469090362803279</c:v>
                </c:pt>
                <c:pt idx="229">
                  <c:v>0.35469090362803279</c:v>
                </c:pt>
                <c:pt idx="230">
                  <c:v>0.35469090362803279</c:v>
                </c:pt>
                <c:pt idx="231">
                  <c:v>0.35469090362803279</c:v>
                </c:pt>
                <c:pt idx="232">
                  <c:v>0.35469090362803279</c:v>
                </c:pt>
                <c:pt idx="233">
                  <c:v>0.35469090362803279</c:v>
                </c:pt>
                <c:pt idx="234">
                  <c:v>0.35469090362803279</c:v>
                </c:pt>
                <c:pt idx="235">
                  <c:v>0.35469090362803279</c:v>
                </c:pt>
                <c:pt idx="236">
                  <c:v>0.35469090362803279</c:v>
                </c:pt>
                <c:pt idx="237">
                  <c:v>0.35469090362803279</c:v>
                </c:pt>
                <c:pt idx="238">
                  <c:v>0.35469090362803279</c:v>
                </c:pt>
                <c:pt idx="239">
                  <c:v>0.35469090362803279</c:v>
                </c:pt>
                <c:pt idx="240">
                  <c:v>0.35469090362803279</c:v>
                </c:pt>
                <c:pt idx="241">
                  <c:v>0.35469090362803279</c:v>
                </c:pt>
                <c:pt idx="242">
                  <c:v>0.35469090362803279</c:v>
                </c:pt>
                <c:pt idx="243">
                  <c:v>0.35469090362803279</c:v>
                </c:pt>
                <c:pt idx="244">
                  <c:v>0.35469090362803279</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numCache>
            </c:numRef>
          </c:yVal>
          <c:smooth val="0"/>
        </c:ser>
        <c:ser>
          <c:idx val="5"/>
          <c:order val="7"/>
          <c:tx>
            <c:strRef>
              <c:f>'7procesess'!$Q$2</c:f>
              <c:strCache>
                <c:ptCount val="1"/>
                <c:pt idx="0">
                  <c:v>Upper 3SD</c:v>
                </c:pt>
              </c:strCache>
            </c:strRef>
          </c:tx>
          <c:spPr>
            <a:ln w="38100">
              <a:solidFill>
                <a:schemeClr val="tx2">
                  <a:lumMod val="50000"/>
                </a:schemeClr>
              </a:solidFill>
              <a:prstDash val="sysDot"/>
            </a:ln>
          </c:spPr>
          <c:marker>
            <c:symbol val="none"/>
          </c:marker>
          <c:xVal>
            <c:numRef>
              <c:f>'7procesess'!$M$3:$M$259</c:f>
              <c:numCache>
                <c:formatCode>General</c:formatCode>
                <c:ptCount val="25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numCache>
            </c:numRef>
          </c:xVal>
          <c:yVal>
            <c:numRef>
              <c:f>'7procesess'!$Q$3:$Q$259</c:f>
              <c:numCache>
                <c:formatCode>0%</c:formatCode>
                <c:ptCount val="257"/>
                <c:pt idx="0">
                  <c:v>0.95809590819696733</c:v>
                </c:pt>
                <c:pt idx="1">
                  <c:v>0.92285740476762645</c:v>
                </c:pt>
                <c:pt idx="2">
                  <c:v>0.8927303639117028</c:v>
                </c:pt>
                <c:pt idx="3">
                  <c:v>0.86661824755301531</c:v>
                </c:pt>
                <c:pt idx="4">
                  <c:v>0.84372364832305513</c:v>
                </c:pt>
                <c:pt idx="5">
                  <c:v>0.82345176633122208</c:v>
                </c:pt>
                <c:pt idx="6">
                  <c:v>0.80534921136219439</c:v>
                </c:pt>
                <c:pt idx="7">
                  <c:v>0.78906386014137675</c:v>
                </c:pt>
                <c:pt idx="8">
                  <c:v>0.7743177429638386</c:v>
                </c:pt>
                <c:pt idx="9">
                  <c:v>0.76088825871450372</c:v>
                </c:pt>
                <c:pt idx="10">
                  <c:v>0.74859486605179038</c:v>
                </c:pt>
                <c:pt idx="11">
                  <c:v>0.73728946607418122</c:v>
                </c:pt>
                <c:pt idx="12">
                  <c:v>0.72684932898631227</c:v>
                </c:pt>
                <c:pt idx="13">
                  <c:v>0.71717180891373533</c:v>
                </c:pt>
                <c:pt idx="14">
                  <c:v>0.70817033808515173</c:v>
                </c:pt>
                <c:pt idx="15">
                  <c:v>0.69977135116295075</c:v>
                </c:pt>
                <c:pt idx="16">
                  <c:v>0.69191189575151046</c:v>
                </c:pt>
                <c:pt idx="17">
                  <c:v>0.68453775587916454</c:v>
                </c:pt>
                <c:pt idx="18">
                  <c:v>0.6776019636696835</c:v>
                </c:pt>
                <c:pt idx="19">
                  <c:v>0.67106360808298415</c:v>
                </c:pt>
                <c:pt idx="20">
                  <c:v>0.66488687335580265</c:v>
                </c:pt>
                <c:pt idx="21">
                  <c:v>0.65904025675870936</c:v>
                </c:pt>
                <c:pt idx="22">
                  <c:v>0.65349592758628594</c:v>
                </c:pt>
                <c:pt idx="23">
                  <c:v>0.64822919830901371</c:v>
                </c:pt>
                <c:pt idx="24">
                  <c:v>0.64321808548945314</c:v>
                </c:pt>
                <c:pt idx="25">
                  <c:v>0.63844294305815852</c:v>
                </c:pt>
                <c:pt idx="26">
                  <c:v>0.63388615431531836</c:v>
                </c:pt>
                <c:pt idx="27">
                  <c:v>0.6295318718968429</c:v>
                </c:pt>
                <c:pt idx="28">
                  <c:v>0.62536579715054863</c:v>
                </c:pt>
                <c:pt idx="29">
                  <c:v>0.62137499207680669</c:v>
                </c:pt>
                <c:pt idx="30">
                  <c:v>0.61754771832075683</c:v>
                </c:pt>
                <c:pt idx="31">
                  <c:v>0.61387329874992691</c:v>
                </c:pt>
                <c:pt idx="32">
                  <c:v>0.61034199797861211</c:v>
                </c:pt>
                <c:pt idx="33">
                  <c:v>0.60694491885866486</c:v>
                </c:pt>
                <c:pt idx="34">
                  <c:v>0.60367391248311864</c:v>
                </c:pt>
                <c:pt idx="35">
                  <c:v>0.60052149967297108</c:v>
                </c:pt>
                <c:pt idx="36">
                  <c:v>0.59748080226037759</c:v>
                </c:pt>
                <c:pt idx="37">
                  <c:v>0.59454548276036268</c:v>
                </c:pt>
                <c:pt idx="38">
                  <c:v>0.59170969125098061</c:v>
                </c:pt>
                <c:pt idx="39">
                  <c:v>0.58896801846887736</c:v>
                </c:pt>
                <c:pt idx="40">
                  <c:v>0.58631545428138854</c:v>
                </c:pt>
                <c:pt idx="41">
                  <c:v>0.58374735082396767</c:v>
                </c:pt>
                <c:pt idx="42">
                  <c:v>0.58125938969786228</c:v>
                </c:pt>
                <c:pt idx="43">
                  <c:v>0.578847552711516</c:v>
                </c:pt>
                <c:pt idx="44">
                  <c:v>0.57650809572335238</c:v>
                </c:pt>
                <c:pt idx="45">
                  <c:v>0.57423752520595828</c:v>
                </c:pt>
                <c:pt idx="46">
                  <c:v>0.57203257720427725</c:v>
                </c:pt>
                <c:pt idx="47">
                  <c:v>0.56989019840493627</c:v>
                </c:pt>
                <c:pt idx="48">
                  <c:v>0.56780752907161747</c:v>
                </c:pt>
                <c:pt idx="49">
                  <c:v>0.56578188763356485</c:v>
                </c:pt>
                <c:pt idx="50">
                  <c:v>0.5638107567417936</c:v>
                </c:pt>
                <c:pt idx="51">
                  <c:v>0.56189177063111295</c:v>
                </c:pt>
                <c:pt idx="52">
                  <c:v>0.56002270364627871</c:v>
                </c:pt>
                <c:pt idx="53">
                  <c:v>0.55820145980800606</c:v>
                </c:pt>
                <c:pt idx="54">
                  <c:v>0.55642606330958966</c:v>
                </c:pt>
                <c:pt idx="55">
                  <c:v>0.55469464984788897</c:v>
                </c:pt>
                <c:pt idx="56">
                  <c:v>0.55300545870371032</c:v>
                </c:pt>
                <c:pt idx="57">
                  <c:v>0.55135682549642806</c:v>
                </c:pt>
                <c:pt idx="58">
                  <c:v>0.5497471755462332</c:v>
                </c:pt>
                <c:pt idx="59">
                  <c:v>0.54817501778485589</c:v>
                </c:pt>
                <c:pt idx="60">
                  <c:v>0.54663893916214945</c:v>
                </c:pt>
                <c:pt idx="61">
                  <c:v>0.54513759950163843</c:v>
                </c:pt>
                <c:pt idx="62">
                  <c:v>0.54366972676317549</c:v>
                </c:pt>
                <c:pt idx="63">
                  <c:v>0.54223411267527555</c:v>
                </c:pt>
                <c:pt idx="64">
                  <c:v>0.54082960870360608</c:v>
                </c:pt>
                <c:pt idx="65">
                  <c:v>0.53945512232556014</c:v>
                </c:pt>
                <c:pt idx="66">
                  <c:v>0.53810961358389886</c:v>
                </c:pt>
                <c:pt idx="67">
                  <c:v>0.53679209189515376</c:v>
                </c:pt>
                <c:pt idx="68">
                  <c:v>0.53550161309088995</c:v>
                </c:pt>
                <c:pt idx="69">
                  <c:v>0.53423727667206422</c:v>
                </c:pt>
                <c:pt idx="70">
                  <c:v>0.53299822325862589</c:v>
                </c:pt>
                <c:pt idx="71">
                  <c:v>0.53178363221820324</c:v>
                </c:pt>
                <c:pt idx="72">
                  <c:v>0.53059271945924047</c:v>
                </c:pt>
                <c:pt idx="73">
                  <c:v>0.52942473537531032</c:v>
                </c:pt>
                <c:pt idx="74">
                  <c:v>0.52827896292854504</c:v>
                </c:pt>
                <c:pt idx="75">
                  <c:v>0.5271547158612252</c:v>
                </c:pt>
                <c:pt idx="76">
                  <c:v>0.52605133702554241</c:v>
                </c:pt>
                <c:pt idx="77">
                  <c:v>0.52496819682244578</c:v>
                </c:pt>
                <c:pt idx="78">
                  <c:v>0.52390469174126741</c:v>
                </c:pt>
                <c:pt idx="79">
                  <c:v>0.52286024299255129</c:v>
                </c:pt>
                <c:pt idx="80">
                  <c:v>0.5218342952271523</c:v>
                </c:pt>
                <c:pt idx="81">
                  <c:v>0.52082631533525947</c:v>
                </c:pt>
                <c:pt idx="82">
                  <c:v>0.51983579131953439</c:v>
                </c:pt>
                <c:pt idx="83">
                  <c:v>0.51886223123702857</c:v>
                </c:pt>
                <c:pt idx="84">
                  <c:v>0.51790516220498872</c:v>
                </c:pt>
                <c:pt idx="85">
                  <c:v>0.51696412946604908</c:v>
                </c:pt>
                <c:pt idx="86">
                  <c:v>0.5160386955086752</c:v>
                </c:pt>
                <c:pt idx="87">
                  <c:v>0.51512843923905072</c:v>
                </c:pt>
                <c:pt idx="88">
                  <c:v>0.51423295520089496</c:v>
                </c:pt>
                <c:pt idx="89">
                  <c:v>0.5133518528399782</c:v>
                </c:pt>
                <c:pt idx="90">
                  <c:v>0.51248475581034403</c:v>
                </c:pt>
                <c:pt idx="91">
                  <c:v>0.5116313013194802</c:v>
                </c:pt>
                <c:pt idx="92">
                  <c:v>0.51079113950988586</c:v>
                </c:pt>
                <c:pt idx="93">
                  <c:v>0.50996393287467379</c:v>
                </c:pt>
                <c:pt idx="94">
                  <c:v>0.50914935570502207</c:v>
                </c:pt>
                <c:pt idx="95">
                  <c:v>0.50834709356744756</c:v>
                </c:pt>
                <c:pt idx="96">
                  <c:v>0.50755684280902236</c:v>
                </c:pt>
                <c:pt idx="97">
                  <c:v>0.50677831008879037</c:v>
                </c:pt>
                <c:pt idx="98">
                  <c:v>0.50601121193376131</c:v>
                </c:pt>
                <c:pt idx="99">
                  <c:v>0.50525527431797912</c:v>
                </c:pt>
                <c:pt idx="100">
                  <c:v>0.50451023226326264</c:v>
                </c:pt>
                <c:pt idx="101">
                  <c:v>0.50377582946031518</c:v>
                </c:pt>
                <c:pt idx="102">
                  <c:v>0.50305181790899034</c:v>
                </c:pt>
                <c:pt idx="103">
                  <c:v>0.50233795757658051</c:v>
                </c:pt>
                <c:pt idx="104">
                  <c:v>0.50163401607307501</c:v>
                </c:pt>
                <c:pt idx="105">
                  <c:v>0.50093976834240117</c:v>
                </c:pt>
                <c:pt idx="106">
                  <c:v>0.50025499636873072</c:v>
                </c:pt>
                <c:pt idx="107">
                  <c:v>0.49957948889699172</c:v>
                </c:pt>
                <c:pt idx="108">
                  <c:v>0.49891304116678192</c:v>
                </c:pt>
                <c:pt idx="109">
                  <c:v>0.49825545465893462</c:v>
                </c:pt>
                <c:pt idx="110">
                  <c:v>0.49760653685403133</c:v>
                </c:pt>
                <c:pt idx="111">
                  <c:v>0.49696610100220417</c:v>
                </c:pt>
                <c:pt idx="112">
                  <c:v>0.49633396590361067</c:v>
                </c:pt>
                <c:pt idx="113">
                  <c:v>0.49570995569900228</c:v>
                </c:pt>
                <c:pt idx="114">
                  <c:v>0.49509389966984385</c:v>
                </c:pt>
                <c:pt idx="115">
                  <c:v>0.49448563204747442</c:v>
                </c:pt>
                <c:pt idx="116">
                  <c:v>0.49388499183083151</c:v>
                </c:pt>
                <c:pt idx="117">
                  <c:v>0.4932918226122891</c:v>
                </c:pt>
                <c:pt idx="118">
                  <c:v>0.49270597241118741</c:v>
                </c:pt>
                <c:pt idx="119">
                  <c:v>0.4921272935146554</c:v>
                </c:pt>
                <c:pt idx="120">
                  <c:v>0.49155564232535465</c:v>
                </c:pt>
                <c:pt idx="121">
                  <c:v>0.49099087921579065</c:v>
                </c:pt>
                <c:pt idx="122">
                  <c:v>0.49043286838886035</c:v>
                </c:pt>
                <c:pt idx="123">
                  <c:v>0.48988147774432483</c:v>
                </c:pt>
                <c:pt idx="124">
                  <c:v>0.48933657875091019</c:v>
                </c:pt>
                <c:pt idx="125">
                  <c:v>0.48879804632376184</c:v>
                </c:pt>
                <c:pt idx="126">
                  <c:v>0.48826575870698719</c:v>
                </c:pt>
                <c:pt idx="127">
                  <c:v>0.4877395973610415</c:v>
                </c:pt>
                <c:pt idx="128">
                  <c:v>0.48721944685472218</c:v>
                </c:pt>
                <c:pt idx="129">
                  <c:v>0.48670519476155061</c:v>
                </c:pt>
                <c:pt idx="130">
                  <c:v>0.48619673156033361</c:v>
                </c:pt>
                <c:pt idx="131">
                  <c:v>0.48569395053970621</c:v>
                </c:pt>
                <c:pt idx="132">
                  <c:v>0.48519674770647031</c:v>
                </c:pt>
                <c:pt idx="133">
                  <c:v>0.48470502169755103</c:v>
                </c:pt>
                <c:pt idx="134">
                  <c:v>0.4842186736954045</c:v>
                </c:pt>
                <c:pt idx="135">
                  <c:v>0.48373760734671906</c:v>
                </c:pt>
                <c:pt idx="136">
                  <c:v>0.48326172868425821</c:v>
                </c:pt>
                <c:pt idx="137">
                  <c:v>0.48279094605170436</c:v>
                </c:pt>
                <c:pt idx="138">
                  <c:v>0.48232517003136832</c:v>
                </c:pt>
                <c:pt idx="139">
                  <c:v>0.48186431337463631</c:v>
                </c:pt>
                <c:pt idx="140">
                  <c:v>0.48140829093503218</c:v>
                </c:pt>
                <c:pt idx="141">
                  <c:v>0.48095701960378195</c:v>
                </c:pt>
                <c:pt idx="142">
                  <c:v>0.48051041824776852</c:v>
                </c:pt>
                <c:pt idx="143">
                  <c:v>0.48006840764977449</c:v>
                </c:pt>
                <c:pt idx="144">
                  <c:v>0.479630910450913</c:v>
                </c:pt>
                <c:pt idx="145">
                  <c:v>0.47919785109515384</c:v>
                </c:pt>
                <c:pt idx="146">
                  <c:v>0.47876915577585466</c:v>
                </c:pt>
                <c:pt idx="147">
                  <c:v>0.47834475238421281</c:v>
                </c:pt>
                <c:pt idx="148">
                  <c:v>0.4779245704595565</c:v>
                </c:pt>
                <c:pt idx="149">
                  <c:v>0.47750854114139862</c:v>
                </c:pt>
                <c:pt idx="150">
                  <c:v>0.47709659712318064</c:v>
                </c:pt>
                <c:pt idx="151">
                  <c:v>0.47668867260763537</c:v>
                </c:pt>
                <c:pt idx="152">
                  <c:v>0.47628470326370337</c:v>
                </c:pt>
                <c:pt idx="153">
                  <c:v>0.47588462618493899</c:v>
                </c:pt>
                <c:pt idx="154">
                  <c:v>0.47548837984934611</c:v>
                </c:pt>
                <c:pt idx="155">
                  <c:v>0.47509590408058561</c:v>
                </c:pt>
                <c:pt idx="156">
                  <c:v>0.47470714001049957</c:v>
                </c:pt>
                <c:pt idx="157">
                  <c:v>0.47432203004290052</c:v>
                </c:pt>
                <c:pt idx="158">
                  <c:v>0.47394051781857494</c:v>
                </c:pt>
                <c:pt idx="159">
                  <c:v>0.47356254818145299</c:v>
                </c:pt>
                <c:pt idx="160">
                  <c:v>0.47318806714590078</c:v>
                </c:pt>
                <c:pt idx="161">
                  <c:v>0.47281702186508817</c:v>
                </c:pt>
                <c:pt idx="162">
                  <c:v>0.47244936060039489</c:v>
                </c:pt>
                <c:pt idx="163">
                  <c:v>0.47208503269181074</c:v>
                </c:pt>
                <c:pt idx="164">
                  <c:v>0.47172398852929526</c:v>
                </c:pt>
                <c:pt idx="165">
                  <c:v>0.4713661795250586</c:v>
                </c:pt>
                <c:pt idx="166">
                  <c:v>0.47101155808672962</c:v>
                </c:pt>
                <c:pt idx="167">
                  <c:v>0.4706600775913774</c:v>
                </c:pt>
                <c:pt idx="168">
                  <c:v>0.47031169236035486</c:v>
                </c:pt>
                <c:pt idx="169">
                  <c:v>0.46996635763493338</c:v>
                </c:pt>
                <c:pt idx="170">
                  <c:v>0.46962402955270055</c:v>
                </c:pt>
                <c:pt idx="171">
                  <c:v>0.46928466512469003</c:v>
                </c:pt>
                <c:pt idx="172">
                  <c:v>0.46894822221322163</c:v>
                </c:pt>
                <c:pt idx="173">
                  <c:v>0.46861465951042036</c:v>
                </c:pt>
                <c:pt idx="174">
                  <c:v>0.46828393651739475</c:v>
                </c:pt>
                <c:pt idx="175">
                  <c:v>0.46795601352404748</c:v>
                </c:pt>
                <c:pt idx="176">
                  <c:v>0.46763085158949685</c:v>
                </c:pt>
                <c:pt idx="177">
                  <c:v>0.46730841252308902</c:v>
                </c:pt>
                <c:pt idx="178">
                  <c:v>0.46698865886597646</c:v>
                </c:pt>
                <c:pt idx="179">
                  <c:v>0.46667155387324694</c:v>
                </c:pt>
                <c:pt idx="180">
                  <c:v>0.46635706149657991</c:v>
                </c:pt>
                <c:pt idx="181">
                  <c:v>0.46604514636741595</c:v>
                </c:pt>
                <c:pt idx="182">
                  <c:v>0.4657357737806172</c:v>
                </c:pt>
                <c:pt idx="183">
                  <c:v>0.46542890967860601</c:v>
                </c:pt>
                <c:pt idx="184">
                  <c:v>0.46512452063596216</c:v>
                </c:pt>
                <c:pt idx="185">
                  <c:v>0.46482257384446563</c:v>
                </c:pt>
                <c:pt idx="186">
                  <c:v>0.46452303709856746</c:v>
                </c:pt>
                <c:pt idx="187">
                  <c:v>0.46422587878127675</c:v>
                </c:pt>
                <c:pt idx="188">
                  <c:v>0.46393106785044708</c:v>
                </c:pt>
                <c:pt idx="189">
                  <c:v>0.46363857382545209</c:v>
                </c:pt>
                <c:pt idx="190">
                  <c:v>0.46334836677423458</c:v>
                </c:pt>
                <c:pt idx="191">
                  <c:v>0.46306041730071879</c:v>
                </c:pt>
                <c:pt idx="192">
                  <c:v>0.46277469653257208</c:v>
                </c:pt>
                <c:pt idx="193">
                  <c:v>0.46249117610930707</c:v>
                </c:pt>
                <c:pt idx="194">
                  <c:v>0.46220982817071027</c:v>
                </c:pt>
                <c:pt idx="195">
                  <c:v>0.46193062534558926</c:v>
                </c:pt>
                <c:pt idx="196">
                  <c:v>0.46165354074082626</c:v>
                </c:pt>
                <c:pt idx="197">
                  <c:v>0.46137854793072886</c:v>
                </c:pt>
                <c:pt idx="198">
                  <c:v>0.46110562094667007</c:v>
                </c:pt>
                <c:pt idx="199">
                  <c:v>0.4608347342670045</c:v>
                </c:pt>
                <c:pt idx="200">
                  <c:v>0.46056586280725714</c:v>
                </c:pt>
                <c:pt idx="201">
                  <c:v>0.46029898191057139</c:v>
                </c:pt>
                <c:pt idx="202">
                  <c:v>0.46003406733841196</c:v>
                </c:pt>
                <c:pt idx="203">
                  <c:v>0.4597710952615115</c:v>
                </c:pt>
                <c:pt idx="204">
                  <c:v>0.45951004225105674</c:v>
                </c:pt>
                <c:pt idx="205">
                  <c:v>0.45925088527010338</c:v>
                </c:pt>
                <c:pt idx="206">
                  <c:v>0.45899360166521597</c:v>
                </c:pt>
                <c:pt idx="207">
                  <c:v>0.45873816915832227</c:v>
                </c:pt>
                <c:pt idx="208">
                  <c:v>0.45848456583878</c:v>
                </c:pt>
                <c:pt idx="209">
                  <c:v>0.45823277015564456</c:v>
                </c:pt>
                <c:pt idx="210">
                  <c:v>0.45798276091013684</c:v>
                </c:pt>
                <c:pt idx="211">
                  <c:v>0.45773451724830022</c:v>
                </c:pt>
                <c:pt idx="212">
                  <c:v>0.45748801865384492</c:v>
                </c:pt>
                <c:pt idx="213">
                  <c:v>0.45724324494117169</c:v>
                </c:pt>
                <c:pt idx="214">
                  <c:v>0.45700017624857148</c:v>
                </c:pt>
                <c:pt idx="215">
                  <c:v>0.4567587930315935</c:v>
                </c:pt>
                <c:pt idx="216">
                  <c:v>0.45651907605657965</c:v>
                </c:pt>
                <c:pt idx="217">
                  <c:v>0.4562810063943577</c:v>
                </c:pt>
                <c:pt idx="218">
                  <c:v>0.45604456541409044</c:v>
                </c:pt>
                <c:pt idx="219">
                  <c:v>0.45580973477727554</c:v>
                </c:pt>
                <c:pt idx="220">
                  <c:v>0.45557649643189235</c:v>
                </c:pt>
                <c:pt idx="221">
                  <c:v>0.45534483260668968</c:v>
                </c:pt>
                <c:pt idx="222">
                  <c:v>0.45511472580561402</c:v>
                </c:pt>
                <c:pt idx="223">
                  <c:v>0.45488615880236954</c:v>
                </c:pt>
                <c:pt idx="224">
                  <c:v>0.45465911463511099</c:v>
                </c:pt>
                <c:pt idx="225">
                  <c:v>0.4544335766012616</c:v>
                </c:pt>
                <c:pt idx="226">
                  <c:v>0.4542095282524552</c:v>
                </c:pt>
                <c:pt idx="227">
                  <c:v>0.45398695338959816</c:v>
                </c:pt>
                <c:pt idx="228">
                  <c:v>0.4537658360580471</c:v>
                </c:pt>
                <c:pt idx="229">
                  <c:v>0.45354616054290126</c:v>
                </c:pt>
                <c:pt idx="230">
                  <c:v>0.45332791136440298</c:v>
                </c:pt>
                <c:pt idx="231">
                  <c:v>0.45311107327344757</c:v>
                </c:pt>
                <c:pt idx="232">
                  <c:v>0.45289563124719528</c:v>
                </c:pt>
                <c:pt idx="233">
                  <c:v>0.45268157048478641</c:v>
                </c:pt>
                <c:pt idx="234">
                  <c:v>0.45246887640315325</c:v>
                </c:pt>
                <c:pt idx="235">
                  <c:v>0.45225753463293</c:v>
                </c:pt>
                <c:pt idx="236">
                  <c:v>0.45204753101445377</c:v>
                </c:pt>
                <c:pt idx="237">
                  <c:v>0.45183885159385839</c:v>
                </c:pt>
                <c:pt idx="238">
                  <c:v>0.45163148261925506</c:v>
                </c:pt>
                <c:pt idx="239">
                  <c:v>0.45142541053700069</c:v>
                </c:pt>
                <c:pt idx="240">
                  <c:v>0.45122062198804819</c:v>
                </c:pt>
                <c:pt idx="241">
                  <c:v>0.45101710380438004</c:v>
                </c:pt>
                <c:pt idx="242">
                  <c:v>0.45081484300551999</c:v>
                </c:pt>
                <c:pt idx="243">
                  <c:v>0.45061382679512313</c:v>
                </c:pt>
                <c:pt idx="244">
                  <c:v>0.45041404255764039</c:v>
                </c:pt>
              </c:numCache>
            </c:numRef>
          </c:yVal>
          <c:smooth val="0"/>
        </c:ser>
        <c:dLbls>
          <c:showLegendKey val="0"/>
          <c:showVal val="0"/>
          <c:showCatName val="0"/>
          <c:showSerName val="0"/>
          <c:showPercent val="0"/>
          <c:showBubbleSize val="0"/>
        </c:dLbls>
        <c:axId val="145234560"/>
        <c:axId val="145236736"/>
      </c:scatterChart>
      <c:valAx>
        <c:axId val="145234560"/>
        <c:scaling>
          <c:orientation val="minMax"/>
          <c:max val="256"/>
          <c:min val="0"/>
        </c:scaling>
        <c:delete val="0"/>
        <c:axPos val="b"/>
        <c:title>
          <c:tx>
            <c:rich>
              <a:bodyPr/>
              <a:lstStyle/>
              <a:p>
                <a:pPr>
                  <a:defRPr/>
                </a:pPr>
                <a:r>
                  <a:rPr lang="en-GB" sz="1000" b="1" i="0" u="none" strike="noStrike" baseline="0">
                    <a:effectLst/>
                  </a:rPr>
                  <a:t>Number of children and young people aged 12+ years </a:t>
                </a:r>
                <a:endParaRPr lang="en-GB"/>
              </a:p>
            </c:rich>
          </c:tx>
          <c:overlay val="0"/>
        </c:title>
        <c:numFmt formatCode="0" sourceLinked="1"/>
        <c:majorTickMark val="out"/>
        <c:minorTickMark val="none"/>
        <c:tickLblPos val="nextTo"/>
        <c:crossAx val="145236736"/>
        <c:crosses val="autoZero"/>
        <c:crossBetween val="midCat"/>
      </c:valAx>
      <c:valAx>
        <c:axId val="145236736"/>
        <c:scaling>
          <c:orientation val="minMax"/>
          <c:max val="1"/>
          <c:min val="0"/>
        </c:scaling>
        <c:delete val="0"/>
        <c:axPos val="l"/>
        <c:title>
          <c:tx>
            <c:rich>
              <a:bodyPr rot="-5400000" vert="horz"/>
              <a:lstStyle/>
              <a:p>
                <a:pPr>
                  <a:defRPr sz="900"/>
                </a:pPr>
                <a:r>
                  <a:rPr lang="en-GB" sz="900"/>
                  <a:t>Percentage</a:t>
                </a:r>
                <a:r>
                  <a:rPr lang="en-GB" sz="900" baseline="0"/>
                  <a:t> of people aged 12+ years who received the 7 care processes</a:t>
                </a:r>
                <a:endParaRPr lang="en-GB" sz="900"/>
              </a:p>
            </c:rich>
          </c:tx>
          <c:layout>
            <c:manualLayout>
              <c:xMode val="edge"/>
              <c:yMode val="edge"/>
              <c:x val="1.3674494554613011E-2"/>
              <c:y val="0.12538590625822976"/>
            </c:manualLayout>
          </c:layout>
          <c:overlay val="0"/>
        </c:title>
        <c:numFmt formatCode="0%" sourceLinked="0"/>
        <c:majorTickMark val="out"/>
        <c:minorTickMark val="none"/>
        <c:tickLblPos val="nextTo"/>
        <c:crossAx val="145234560"/>
        <c:crosses val="autoZero"/>
        <c:crossBetween val="midCat"/>
      </c:valAx>
    </c:plotArea>
    <c:legend>
      <c:legendPos val="t"/>
      <c:legendEntry>
        <c:idx val="3"/>
        <c:delete val="1"/>
      </c:legendEntry>
      <c:legendEntry>
        <c:idx val="7"/>
        <c:delete val="1"/>
      </c:legendEntry>
      <c:layout>
        <c:manualLayout>
          <c:xMode val="edge"/>
          <c:yMode val="edge"/>
          <c:x val="7.6036514767815713E-2"/>
          <c:y val="2.1280791900544775E-3"/>
          <c:w val="0.9239634852321843"/>
          <c:h val="0.1355634756181793"/>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56315179352580924"/>
        </c:manualLayout>
      </c:layout>
      <c:barChart>
        <c:barDir val="col"/>
        <c:grouping val="clustered"/>
        <c:varyColors val="0"/>
        <c:ser>
          <c:idx val="0"/>
          <c:order val="0"/>
          <c:tx>
            <c:strRef>
              <c:f>'Chart data'!$C$59</c:f>
              <c:strCache>
                <c:ptCount val="1"/>
                <c:pt idx="0">
                  <c:v>PZ041</c:v>
                </c:pt>
              </c:strCache>
            </c:strRef>
          </c:tx>
          <c:spPr>
            <a:solidFill>
              <a:schemeClr val="tx2">
                <a:lumMod val="20000"/>
                <a:lumOff val="80000"/>
              </a:schemeClr>
            </a:solidFill>
          </c:spPr>
          <c:invertIfNegative val="0"/>
          <c:dLbls>
            <c:txPr>
              <a:bodyPr/>
              <a:lstStyle/>
              <a:p>
                <a:pPr>
                  <a:defRPr sz="700"/>
                </a:pPr>
                <a:endParaRPr lang="en-US"/>
              </a:p>
            </c:txPr>
            <c:dLblPos val="ctr"/>
            <c:showLegendKey val="0"/>
            <c:showVal val="1"/>
            <c:showCatName val="0"/>
            <c:showSerName val="0"/>
            <c:showPercent val="0"/>
            <c:showBubbleSize val="0"/>
            <c:showLeaderLines val="0"/>
          </c:dLbls>
          <c:cat>
            <c:strRef>
              <c:f>'Chart data'!$B$60:$B$67</c:f>
              <c:strCache>
                <c:ptCount val="8"/>
                <c:pt idx="0">
                  <c:v>No insulin</c:v>
                </c:pt>
                <c:pt idx="1">
                  <c:v>1-2 insulin injections/day</c:v>
                </c:pt>
                <c:pt idx="2">
                  <c:v>3 insulin injections/day</c:v>
                </c:pt>
                <c:pt idx="3">
                  <c:v>4 or more insulin injections /day</c:v>
                </c:pt>
                <c:pt idx="4">
                  <c:v>Insulin Pump therapy</c:v>
                </c:pt>
                <c:pt idx="5">
                  <c:v>Oral hypoglycaemics</c:v>
                </c:pt>
                <c:pt idx="6">
                  <c:v>Oral hypoglycaemics and insulin</c:v>
                </c:pt>
                <c:pt idx="7">
                  <c:v>Missing data</c:v>
                </c:pt>
              </c:strCache>
            </c:strRef>
          </c:cat>
          <c:val>
            <c:numRef>
              <c:f>'Chart data'!$C$60:$C$67</c:f>
              <c:numCache>
                <c:formatCode>0.0%</c:formatCode>
                <c:ptCount val="8"/>
                <c:pt idx="0">
                  <c:v>0</c:v>
                </c:pt>
                <c:pt idx="1">
                  <c:v>0</c:v>
                </c:pt>
                <c:pt idx="2">
                  <c:v>0</c:v>
                </c:pt>
                <c:pt idx="3">
                  <c:v>0.52747252747252749</c:v>
                </c:pt>
                <c:pt idx="4">
                  <c:v>0.39560439560439564</c:v>
                </c:pt>
                <c:pt idx="5">
                  <c:v>0</c:v>
                </c:pt>
                <c:pt idx="6">
                  <c:v>0</c:v>
                </c:pt>
                <c:pt idx="7">
                  <c:v>7.6923076923076927E-2</c:v>
                </c:pt>
              </c:numCache>
            </c:numRef>
          </c:val>
        </c:ser>
        <c:ser>
          <c:idx val="1"/>
          <c:order val="1"/>
          <c:tx>
            <c:strRef>
              <c:f>'Chart data'!$D$59</c:f>
              <c:strCache>
                <c:ptCount val="1"/>
                <c:pt idx="0">
                  <c:v>East of England</c:v>
                </c:pt>
              </c:strCache>
            </c:strRef>
          </c:tx>
          <c:spPr>
            <a:solidFill>
              <a:schemeClr val="tx2">
                <a:lumMod val="60000"/>
                <a:lumOff val="40000"/>
              </a:schemeClr>
            </a:solidFill>
          </c:spPr>
          <c:invertIfNegative val="0"/>
          <c:dLbls>
            <c:dLbl>
              <c:idx val="7"/>
              <c:layout>
                <c:manualLayout>
                  <c:x val="0"/>
                  <c:y val="-1.5729075532225138E-2"/>
                </c:manualLayout>
              </c:layout>
              <c:dLblPos val="outEnd"/>
              <c:showLegendKey val="0"/>
              <c:showVal val="1"/>
              <c:showCatName val="0"/>
              <c:showSerName val="0"/>
              <c:showPercent val="0"/>
              <c:showBubbleSize val="0"/>
            </c:dLbl>
            <c:txPr>
              <a:bodyPr/>
              <a:lstStyle/>
              <a:p>
                <a:pPr>
                  <a:defRPr sz="700"/>
                </a:pPr>
                <a:endParaRPr lang="en-US"/>
              </a:p>
            </c:txPr>
            <c:dLblPos val="ctr"/>
            <c:showLegendKey val="0"/>
            <c:showVal val="1"/>
            <c:showCatName val="0"/>
            <c:showSerName val="0"/>
            <c:showPercent val="0"/>
            <c:showBubbleSize val="0"/>
            <c:showLeaderLines val="0"/>
          </c:dLbls>
          <c:cat>
            <c:strRef>
              <c:f>'Chart data'!$B$60:$B$67</c:f>
              <c:strCache>
                <c:ptCount val="8"/>
                <c:pt idx="0">
                  <c:v>No insulin</c:v>
                </c:pt>
                <c:pt idx="1">
                  <c:v>1-2 insulin injections/day</c:v>
                </c:pt>
                <c:pt idx="2">
                  <c:v>3 insulin injections/day</c:v>
                </c:pt>
                <c:pt idx="3">
                  <c:v>4 or more insulin injections /day</c:v>
                </c:pt>
                <c:pt idx="4">
                  <c:v>Insulin Pump therapy</c:v>
                </c:pt>
                <c:pt idx="5">
                  <c:v>Oral hypoglycaemics</c:v>
                </c:pt>
                <c:pt idx="6">
                  <c:v>Oral hypoglycaemics and insulin</c:v>
                </c:pt>
                <c:pt idx="7">
                  <c:v>Missing data</c:v>
                </c:pt>
              </c:strCache>
            </c:strRef>
          </c:cat>
          <c:val>
            <c:numRef>
              <c:f>'Chart data'!$D$60:$D$67</c:f>
              <c:numCache>
                <c:formatCode>0.0%</c:formatCode>
                <c:ptCount val="8"/>
                <c:pt idx="0">
                  <c:v>1.1046133853151396E-2</c:v>
                </c:pt>
                <c:pt idx="1">
                  <c:v>2.7290448343079921E-2</c:v>
                </c:pt>
                <c:pt idx="2">
                  <c:v>2.2417153996101367E-2</c:v>
                </c:pt>
                <c:pt idx="3">
                  <c:v>0.58934372969460691</c:v>
                </c:pt>
                <c:pt idx="4">
                  <c:v>0.26120857699805067</c:v>
                </c:pt>
                <c:pt idx="5">
                  <c:v>2.5990903183885639E-3</c:v>
                </c:pt>
                <c:pt idx="6">
                  <c:v>5.8479532163742687E-3</c:v>
                </c:pt>
                <c:pt idx="7">
                  <c:v>8.0246913580246909E-2</c:v>
                </c:pt>
              </c:numCache>
            </c:numRef>
          </c:val>
        </c:ser>
        <c:ser>
          <c:idx val="2"/>
          <c:order val="2"/>
          <c:tx>
            <c:strRef>
              <c:f>'Chart data'!$E$59</c:f>
              <c:strCache>
                <c:ptCount val="1"/>
                <c:pt idx="0">
                  <c:v>England and Wales</c:v>
                </c:pt>
              </c:strCache>
            </c:strRef>
          </c:tx>
          <c:spPr>
            <a:solidFill>
              <a:schemeClr val="tx2">
                <a:lumMod val="75000"/>
              </a:schemeClr>
            </a:solidFill>
          </c:spPr>
          <c:invertIfNegative val="0"/>
          <c:dLbls>
            <c:dLbl>
              <c:idx val="7"/>
              <c:layout>
                <c:manualLayout>
                  <c:x val="0"/>
                  <c:y val="-1.8082531350247885E-2"/>
                </c:manualLayout>
              </c:layout>
              <c:dLblPos val="outEnd"/>
              <c:showLegendKey val="0"/>
              <c:showVal val="1"/>
              <c:showCatName val="0"/>
              <c:showSerName val="0"/>
              <c:showPercent val="0"/>
              <c:showBubbleSize val="0"/>
            </c:dLbl>
            <c:txPr>
              <a:bodyPr/>
              <a:lstStyle/>
              <a:p>
                <a:pPr>
                  <a:defRPr sz="700">
                    <a:solidFill>
                      <a:sysClr val="windowText" lastClr="000000"/>
                    </a:solidFill>
                  </a:defRPr>
                </a:pPr>
                <a:endParaRPr lang="en-US"/>
              </a:p>
            </c:txPr>
            <c:dLblPos val="ctr"/>
            <c:showLegendKey val="0"/>
            <c:showVal val="1"/>
            <c:showCatName val="0"/>
            <c:showSerName val="0"/>
            <c:showPercent val="0"/>
            <c:showBubbleSize val="0"/>
            <c:showLeaderLines val="0"/>
          </c:dLbls>
          <c:cat>
            <c:strRef>
              <c:f>'Chart data'!$B$60:$B$67</c:f>
              <c:strCache>
                <c:ptCount val="8"/>
                <c:pt idx="0">
                  <c:v>No insulin</c:v>
                </c:pt>
                <c:pt idx="1">
                  <c:v>1-2 insulin injections/day</c:v>
                </c:pt>
                <c:pt idx="2">
                  <c:v>3 insulin injections/day</c:v>
                </c:pt>
                <c:pt idx="3">
                  <c:v>4 or more insulin injections /day</c:v>
                </c:pt>
                <c:pt idx="4">
                  <c:v>Insulin Pump therapy</c:v>
                </c:pt>
                <c:pt idx="5">
                  <c:v>Oral hypoglycaemics</c:v>
                </c:pt>
                <c:pt idx="6">
                  <c:v>Oral hypoglycaemics and insulin</c:v>
                </c:pt>
                <c:pt idx="7">
                  <c:v>Missing data</c:v>
                </c:pt>
              </c:strCache>
            </c:strRef>
          </c:cat>
          <c:val>
            <c:numRef>
              <c:f>'Chart data'!$E$60:$E$67</c:f>
              <c:numCache>
                <c:formatCode>0.0%</c:formatCode>
                <c:ptCount val="8"/>
                <c:pt idx="0">
                  <c:v>2.2459893048128343E-2</c:v>
                </c:pt>
                <c:pt idx="1">
                  <c:v>4.6726903927715287E-2</c:v>
                </c:pt>
                <c:pt idx="2">
                  <c:v>1.770237875714549E-2</c:v>
                </c:pt>
                <c:pt idx="3">
                  <c:v>0.53977503226996126</c:v>
                </c:pt>
                <c:pt idx="4">
                  <c:v>0.28050894338926791</c:v>
                </c:pt>
                <c:pt idx="5">
                  <c:v>9.2199889360132764E-4</c:v>
                </c:pt>
                <c:pt idx="6">
                  <c:v>4.6468744237506913E-3</c:v>
                </c:pt>
                <c:pt idx="7">
                  <c:v>8.7257975290429654E-2</c:v>
                </c:pt>
              </c:numCache>
            </c:numRef>
          </c:val>
        </c:ser>
        <c:dLbls>
          <c:showLegendKey val="0"/>
          <c:showVal val="0"/>
          <c:showCatName val="0"/>
          <c:showSerName val="0"/>
          <c:showPercent val="0"/>
          <c:showBubbleSize val="0"/>
        </c:dLbls>
        <c:gapWidth val="50"/>
        <c:axId val="149278720"/>
        <c:axId val="149280256"/>
      </c:barChart>
      <c:catAx>
        <c:axId val="149278720"/>
        <c:scaling>
          <c:orientation val="minMax"/>
        </c:scaling>
        <c:delete val="0"/>
        <c:axPos val="b"/>
        <c:majorTickMark val="out"/>
        <c:minorTickMark val="none"/>
        <c:tickLblPos val="nextTo"/>
        <c:txPr>
          <a:bodyPr rot="0" vert="horz"/>
          <a:lstStyle/>
          <a:p>
            <a:pPr>
              <a:defRPr sz="900"/>
            </a:pPr>
            <a:endParaRPr lang="en-US"/>
          </a:p>
        </c:txPr>
        <c:crossAx val="149280256"/>
        <c:crosses val="autoZero"/>
        <c:auto val="1"/>
        <c:lblAlgn val="ctr"/>
        <c:lblOffset val="100"/>
        <c:noMultiLvlLbl val="0"/>
      </c:catAx>
      <c:valAx>
        <c:axId val="149280256"/>
        <c:scaling>
          <c:orientation val="minMax"/>
        </c:scaling>
        <c:delete val="0"/>
        <c:axPos val="l"/>
        <c:numFmt formatCode="0%" sourceLinked="0"/>
        <c:majorTickMark val="out"/>
        <c:minorTickMark val="none"/>
        <c:tickLblPos val="nextTo"/>
        <c:crossAx val="149278720"/>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68815179352580924"/>
        </c:manualLayout>
      </c:layout>
      <c:barChart>
        <c:barDir val="col"/>
        <c:grouping val="clustered"/>
        <c:varyColors val="0"/>
        <c:ser>
          <c:idx val="0"/>
          <c:order val="0"/>
          <c:tx>
            <c:strRef>
              <c:f>'Chart data'!$C$82</c:f>
              <c:strCache>
                <c:ptCount val="1"/>
                <c:pt idx="0">
                  <c:v>PZ041</c:v>
                </c:pt>
              </c:strCache>
            </c:strRef>
          </c:tx>
          <c:spPr>
            <a:solidFill>
              <a:schemeClr val="tx2">
                <a:lumMod val="20000"/>
                <a:lumOff val="8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data'!$B$83:$B$87</c:f>
              <c:strCache>
                <c:ptCount val="5"/>
                <c:pt idx="0">
                  <c:v>Abnormal eye screening</c:v>
                </c:pt>
                <c:pt idx="1">
                  <c:v>Missing eye screening data</c:v>
                </c:pt>
                <c:pt idx="2">
                  <c:v>Microalbuminuria</c:v>
                </c:pt>
                <c:pt idx="3">
                  <c:v>Macroalbuminuria</c:v>
                </c:pt>
                <c:pt idx="4">
                  <c:v>Missing albuminuria data</c:v>
                </c:pt>
              </c:strCache>
            </c:strRef>
          </c:cat>
          <c:val>
            <c:numRef>
              <c:f>'Chart data'!$C$83:$C$87</c:f>
              <c:numCache>
                <c:formatCode>0.0%</c:formatCode>
                <c:ptCount val="5"/>
                <c:pt idx="0">
                  <c:v>0.22972972972972971</c:v>
                </c:pt>
                <c:pt idx="1">
                  <c:v>#N/A</c:v>
                </c:pt>
                <c:pt idx="2">
                  <c:v>0</c:v>
                </c:pt>
                <c:pt idx="3">
                  <c:v>0</c:v>
                </c:pt>
                <c:pt idx="4">
                  <c:v>0.9285714285714286</c:v>
                </c:pt>
              </c:numCache>
            </c:numRef>
          </c:val>
        </c:ser>
        <c:ser>
          <c:idx val="1"/>
          <c:order val="1"/>
          <c:tx>
            <c:strRef>
              <c:f>'Chart data'!$D$82</c:f>
              <c:strCache>
                <c:ptCount val="1"/>
                <c:pt idx="0">
                  <c:v>East of England</c:v>
                </c:pt>
              </c:strCache>
            </c:strRef>
          </c:tx>
          <c:spPr>
            <a:solidFill>
              <a:schemeClr val="tx2">
                <a:lumMod val="60000"/>
                <a:lumOff val="40000"/>
              </a:schemeClr>
            </a:solidFill>
          </c:spPr>
          <c:invertIfNegative val="0"/>
          <c:dLbls>
            <c:dLbl>
              <c:idx val="2"/>
              <c:layout>
                <c:manualLayout>
                  <c:x val="0"/>
                  <c:y val="0.1402723097112861"/>
                </c:manualLayout>
              </c:layout>
              <c:dLblPos val="outEnd"/>
              <c:showLegendKey val="0"/>
              <c:showVal val="1"/>
              <c:showCatName val="0"/>
              <c:showSerName val="0"/>
              <c:showPercent val="0"/>
              <c:showBubbleSize val="0"/>
            </c:dLbl>
            <c:txPr>
              <a:bodyPr/>
              <a:lstStyle/>
              <a:p>
                <a:pPr>
                  <a:defRPr sz="1000"/>
                </a:pPr>
                <a:endParaRPr lang="en-US"/>
              </a:p>
            </c:txPr>
            <c:dLblPos val="ctr"/>
            <c:showLegendKey val="0"/>
            <c:showVal val="1"/>
            <c:showCatName val="0"/>
            <c:showSerName val="0"/>
            <c:showPercent val="0"/>
            <c:showBubbleSize val="0"/>
            <c:showLeaderLines val="0"/>
          </c:dLbls>
          <c:cat>
            <c:strRef>
              <c:f>'Chart data'!$B$83:$B$87</c:f>
              <c:strCache>
                <c:ptCount val="5"/>
                <c:pt idx="0">
                  <c:v>Abnormal eye screening</c:v>
                </c:pt>
                <c:pt idx="1">
                  <c:v>Missing eye screening data</c:v>
                </c:pt>
                <c:pt idx="2">
                  <c:v>Microalbuminuria</c:v>
                </c:pt>
                <c:pt idx="3">
                  <c:v>Macroalbuminuria</c:v>
                </c:pt>
                <c:pt idx="4">
                  <c:v>Missing albuminuria data</c:v>
                </c:pt>
              </c:strCache>
            </c:strRef>
          </c:cat>
          <c:val>
            <c:numRef>
              <c:f>'Chart data'!$D$83:$D$87</c:f>
              <c:numCache>
                <c:formatCode>0.0%</c:formatCode>
                <c:ptCount val="5"/>
                <c:pt idx="0">
                  <c:v>0.16958525345622122</c:v>
                </c:pt>
                <c:pt idx="1">
                  <c:v>0.13364055299539171</c:v>
                </c:pt>
                <c:pt idx="2">
                  <c:v>0.12723658051689862</c:v>
                </c:pt>
                <c:pt idx="3">
                  <c:v>6.958250497017893E-3</c:v>
                </c:pt>
                <c:pt idx="4">
                  <c:v>9.5427435387673953E-2</c:v>
                </c:pt>
              </c:numCache>
            </c:numRef>
          </c:val>
        </c:ser>
        <c:ser>
          <c:idx val="2"/>
          <c:order val="2"/>
          <c:tx>
            <c:strRef>
              <c:f>'Chart data'!$E$82</c:f>
              <c:strCache>
                <c:ptCount val="1"/>
                <c:pt idx="0">
                  <c:v>England and Wales</c:v>
                </c:pt>
              </c:strCache>
            </c:strRef>
          </c:tx>
          <c:spPr>
            <a:solidFill>
              <a:schemeClr val="tx2">
                <a:lumMod val="75000"/>
              </a:schemeClr>
            </a:solidFill>
          </c:spPr>
          <c:invertIfNegative val="0"/>
          <c:dLbls>
            <c:dLbl>
              <c:idx val="3"/>
              <c:layout>
                <c:manualLayout>
                  <c:x val="0"/>
                  <c:y val="-1.0347769028871306E-2"/>
                </c:manualLayout>
              </c:layout>
              <c:spPr/>
              <c:txPr>
                <a:bodyPr/>
                <a:lstStyle/>
                <a:p>
                  <a:pPr>
                    <a:defRPr sz="900">
                      <a:solidFill>
                        <a:sysClr val="windowText" lastClr="000000"/>
                      </a:solidFill>
                    </a:defRPr>
                  </a:pPr>
                  <a:endParaRPr lang="en-US"/>
                </a:p>
              </c:txPr>
              <c:dLblPos val="outEnd"/>
              <c:showLegendKey val="0"/>
              <c:showVal val="1"/>
              <c:showCatName val="0"/>
              <c:showSerName val="0"/>
              <c:showPercent val="0"/>
              <c:showBubbleSize val="0"/>
            </c:dLbl>
            <c:dLbl>
              <c:idx val="4"/>
              <c:layout>
                <c:manualLayout>
                  <c:x val="-1.4947683109119182E-3"/>
                  <c:y val="-1.3268810148731323E-2"/>
                </c:manualLayout>
              </c:layout>
              <c:spPr/>
              <c:txPr>
                <a:bodyPr/>
                <a:lstStyle/>
                <a:p>
                  <a:pPr>
                    <a:defRPr sz="900">
                      <a:solidFill>
                        <a:sysClr val="windowText" lastClr="000000"/>
                      </a:solidFill>
                    </a:defRPr>
                  </a:pPr>
                  <a:endParaRPr lang="en-US"/>
                </a:p>
              </c:txPr>
              <c:dLblPos val="outEnd"/>
              <c:showLegendKey val="0"/>
              <c:showVal val="1"/>
              <c:showCatName val="0"/>
              <c:showSerName val="0"/>
              <c:showPercent val="0"/>
              <c:showBubbleSize val="0"/>
            </c:dLbl>
            <c:txPr>
              <a:bodyPr/>
              <a:lstStyle/>
              <a:p>
                <a:pPr>
                  <a:defRPr sz="900">
                    <a:solidFill>
                      <a:schemeClr val="bg1"/>
                    </a:solidFill>
                  </a:defRPr>
                </a:pPr>
                <a:endParaRPr lang="en-US"/>
              </a:p>
            </c:txPr>
            <c:dLblPos val="ctr"/>
            <c:showLegendKey val="0"/>
            <c:showVal val="1"/>
            <c:showCatName val="0"/>
            <c:showSerName val="0"/>
            <c:showPercent val="0"/>
            <c:showBubbleSize val="0"/>
            <c:showLeaderLines val="0"/>
          </c:dLbls>
          <c:cat>
            <c:strRef>
              <c:f>'Chart data'!$B$83:$B$87</c:f>
              <c:strCache>
                <c:ptCount val="5"/>
                <c:pt idx="0">
                  <c:v>Abnormal eye screening</c:v>
                </c:pt>
                <c:pt idx="1">
                  <c:v>Missing eye screening data</c:v>
                </c:pt>
                <c:pt idx="2">
                  <c:v>Microalbuminuria</c:v>
                </c:pt>
                <c:pt idx="3">
                  <c:v>Macroalbuminuria</c:v>
                </c:pt>
                <c:pt idx="4">
                  <c:v>Missing albuminuria data</c:v>
                </c:pt>
              </c:strCache>
            </c:strRef>
          </c:cat>
          <c:val>
            <c:numRef>
              <c:f>'Chart data'!$E$83:$E$87</c:f>
              <c:numCache>
                <c:formatCode>0.0%</c:formatCode>
                <c:ptCount val="5"/>
                <c:pt idx="0">
                  <c:v>0.138332652227217</c:v>
                </c:pt>
                <c:pt idx="1">
                  <c:v>9.6546791990192074E-2</c:v>
                </c:pt>
                <c:pt idx="2">
                  <c:v>9.0528519099947677E-2</c:v>
                </c:pt>
                <c:pt idx="3">
                  <c:v>6.1747776033490324E-3</c:v>
                </c:pt>
                <c:pt idx="4">
                  <c:v>2.0408163265306124E-2</c:v>
                </c:pt>
              </c:numCache>
            </c:numRef>
          </c:val>
        </c:ser>
        <c:dLbls>
          <c:showLegendKey val="0"/>
          <c:showVal val="0"/>
          <c:showCatName val="0"/>
          <c:showSerName val="0"/>
          <c:showPercent val="0"/>
          <c:showBubbleSize val="0"/>
        </c:dLbls>
        <c:gapWidth val="50"/>
        <c:axId val="149316352"/>
        <c:axId val="149317888"/>
      </c:barChart>
      <c:catAx>
        <c:axId val="149316352"/>
        <c:scaling>
          <c:orientation val="minMax"/>
        </c:scaling>
        <c:delete val="0"/>
        <c:axPos val="b"/>
        <c:majorTickMark val="out"/>
        <c:minorTickMark val="none"/>
        <c:tickLblPos val="nextTo"/>
        <c:txPr>
          <a:bodyPr/>
          <a:lstStyle/>
          <a:p>
            <a:pPr>
              <a:defRPr sz="900"/>
            </a:pPr>
            <a:endParaRPr lang="en-US"/>
          </a:p>
        </c:txPr>
        <c:crossAx val="149317888"/>
        <c:crosses val="autoZero"/>
        <c:auto val="1"/>
        <c:lblAlgn val="ctr"/>
        <c:lblOffset val="100"/>
        <c:noMultiLvlLbl val="0"/>
      </c:catAx>
      <c:valAx>
        <c:axId val="149317888"/>
        <c:scaling>
          <c:orientation val="minMax"/>
        </c:scaling>
        <c:delete val="0"/>
        <c:axPos val="l"/>
        <c:numFmt formatCode="0%" sourceLinked="0"/>
        <c:majorTickMark val="out"/>
        <c:minorTickMark val="none"/>
        <c:tickLblPos val="nextTo"/>
        <c:crossAx val="149316352"/>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68815179352580924"/>
        </c:manualLayout>
      </c:layout>
      <c:barChart>
        <c:barDir val="col"/>
        <c:grouping val="clustered"/>
        <c:varyColors val="0"/>
        <c:ser>
          <c:idx val="0"/>
          <c:order val="0"/>
          <c:tx>
            <c:strRef>
              <c:f>'Chart data'!$C$94</c:f>
              <c:strCache>
                <c:ptCount val="1"/>
                <c:pt idx="0">
                  <c:v>PZ041</c:v>
                </c:pt>
              </c:strCache>
            </c:strRef>
          </c:tx>
          <c:spPr>
            <a:solidFill>
              <a:schemeClr val="tx2">
                <a:lumMod val="20000"/>
                <a:lumOff val="8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data'!$B$95:$B$98</c:f>
              <c:strCache>
                <c:ptCount val="4"/>
                <c:pt idx="0">
                  <c:v>'High normal' blood pressure</c:v>
                </c:pt>
                <c:pt idx="1">
                  <c:v>'High' blood pressure</c:v>
                </c:pt>
                <c:pt idx="2">
                  <c:v>Total cholesterol &lt;4mmol/mol</c:v>
                </c:pt>
                <c:pt idx="3">
                  <c:v>Total cholesterol &lt;5mmol/mol</c:v>
                </c:pt>
              </c:strCache>
            </c:strRef>
          </c:cat>
          <c:val>
            <c:numRef>
              <c:f>'Chart data'!$C$95:$C$98</c:f>
              <c:numCache>
                <c:formatCode>0.0%</c:formatCode>
                <c:ptCount val="4"/>
                <c:pt idx="0">
                  <c:v>0.22929936305732482</c:v>
                </c:pt>
                <c:pt idx="1">
                  <c:v>0.12101910828025478</c:v>
                </c:pt>
                <c:pt idx="2">
                  <c:v>0.41322314049586778</c:v>
                </c:pt>
                <c:pt idx="3">
                  <c:v>0.84297520661157022</c:v>
                </c:pt>
              </c:numCache>
            </c:numRef>
          </c:val>
        </c:ser>
        <c:ser>
          <c:idx val="1"/>
          <c:order val="1"/>
          <c:tx>
            <c:strRef>
              <c:f>'Chart data'!$D$94</c:f>
              <c:strCache>
                <c:ptCount val="1"/>
                <c:pt idx="0">
                  <c:v>East of England</c:v>
                </c:pt>
              </c:strCache>
            </c:strRef>
          </c:tx>
          <c:spPr>
            <a:solidFill>
              <a:schemeClr val="tx2">
                <a:lumMod val="60000"/>
                <a:lumOff val="4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data'!$B$95:$B$98</c:f>
              <c:strCache>
                <c:ptCount val="4"/>
                <c:pt idx="0">
                  <c:v>'High normal' blood pressure</c:v>
                </c:pt>
                <c:pt idx="1">
                  <c:v>'High' blood pressure</c:v>
                </c:pt>
                <c:pt idx="2">
                  <c:v>Total cholesterol &lt;4mmol/mol</c:v>
                </c:pt>
                <c:pt idx="3">
                  <c:v>Total cholesterol &lt;5mmol/mol</c:v>
                </c:pt>
              </c:strCache>
            </c:strRef>
          </c:cat>
          <c:val>
            <c:numRef>
              <c:f>'Chart data'!$D$95:$D$98</c:f>
              <c:numCache>
                <c:formatCode>0.0%</c:formatCode>
                <c:ptCount val="4"/>
                <c:pt idx="0">
                  <c:v>0.3217005076142132</c:v>
                </c:pt>
                <c:pt idx="1">
                  <c:v>0.28426395939086296</c:v>
                </c:pt>
                <c:pt idx="2">
                  <c:v>0.38709677419354838</c:v>
                </c:pt>
                <c:pt idx="3">
                  <c:v>0.81093189964157697</c:v>
                </c:pt>
              </c:numCache>
            </c:numRef>
          </c:val>
        </c:ser>
        <c:ser>
          <c:idx val="2"/>
          <c:order val="2"/>
          <c:tx>
            <c:strRef>
              <c:f>'Chart data'!$E$94</c:f>
              <c:strCache>
                <c:ptCount val="1"/>
                <c:pt idx="0">
                  <c:v>England and Wales</c:v>
                </c:pt>
              </c:strCache>
            </c:strRef>
          </c:tx>
          <c:spPr>
            <a:solidFill>
              <a:schemeClr val="tx2">
                <a:lumMod val="75000"/>
              </a:schemeClr>
            </a:solidFill>
          </c:spPr>
          <c:invertIfNegative val="0"/>
          <c:dLbls>
            <c:txPr>
              <a:bodyPr/>
              <a:lstStyle/>
              <a:p>
                <a:pPr>
                  <a:defRPr sz="900">
                    <a:solidFill>
                      <a:schemeClr val="bg1"/>
                    </a:solidFill>
                  </a:defRPr>
                </a:pPr>
                <a:endParaRPr lang="en-US"/>
              </a:p>
            </c:txPr>
            <c:dLblPos val="ctr"/>
            <c:showLegendKey val="0"/>
            <c:showVal val="1"/>
            <c:showCatName val="0"/>
            <c:showSerName val="0"/>
            <c:showPercent val="0"/>
            <c:showBubbleSize val="0"/>
            <c:showLeaderLines val="0"/>
          </c:dLbls>
          <c:cat>
            <c:strRef>
              <c:f>'Chart data'!$B$95:$B$98</c:f>
              <c:strCache>
                <c:ptCount val="4"/>
                <c:pt idx="0">
                  <c:v>'High normal' blood pressure</c:v>
                </c:pt>
                <c:pt idx="1">
                  <c:v>'High' blood pressure</c:v>
                </c:pt>
                <c:pt idx="2">
                  <c:v>Total cholesterol &lt;4mmol/mol</c:v>
                </c:pt>
                <c:pt idx="3">
                  <c:v>Total cholesterol &lt;5mmol/mol</c:v>
                </c:pt>
              </c:strCache>
            </c:strRef>
          </c:cat>
          <c:val>
            <c:numRef>
              <c:f>'Chart data'!$E$95:$E$98</c:f>
              <c:numCache>
                <c:formatCode>0.0%</c:formatCode>
                <c:ptCount val="4"/>
                <c:pt idx="0">
                  <c:v>0.34290909090909089</c:v>
                </c:pt>
                <c:pt idx="1">
                  <c:v>0.26269090909090909</c:v>
                </c:pt>
                <c:pt idx="2">
                  <c:v>0.40514534589283907</c:v>
                </c:pt>
                <c:pt idx="3">
                  <c:v>0.80340322090549987</c:v>
                </c:pt>
              </c:numCache>
            </c:numRef>
          </c:val>
        </c:ser>
        <c:dLbls>
          <c:showLegendKey val="0"/>
          <c:showVal val="0"/>
          <c:showCatName val="0"/>
          <c:showSerName val="0"/>
          <c:showPercent val="0"/>
          <c:showBubbleSize val="0"/>
        </c:dLbls>
        <c:gapWidth val="50"/>
        <c:axId val="149353216"/>
        <c:axId val="149354752"/>
      </c:barChart>
      <c:catAx>
        <c:axId val="149353216"/>
        <c:scaling>
          <c:orientation val="minMax"/>
        </c:scaling>
        <c:delete val="0"/>
        <c:axPos val="b"/>
        <c:majorTickMark val="out"/>
        <c:minorTickMark val="none"/>
        <c:tickLblPos val="nextTo"/>
        <c:txPr>
          <a:bodyPr/>
          <a:lstStyle/>
          <a:p>
            <a:pPr>
              <a:defRPr sz="900"/>
            </a:pPr>
            <a:endParaRPr lang="en-US"/>
          </a:p>
        </c:txPr>
        <c:crossAx val="149354752"/>
        <c:crosses val="autoZero"/>
        <c:auto val="1"/>
        <c:lblAlgn val="ctr"/>
        <c:lblOffset val="100"/>
        <c:noMultiLvlLbl val="0"/>
      </c:catAx>
      <c:valAx>
        <c:axId val="149354752"/>
        <c:scaling>
          <c:orientation val="minMax"/>
          <c:max val="1"/>
        </c:scaling>
        <c:delete val="0"/>
        <c:axPos val="l"/>
        <c:numFmt formatCode="0%" sourceLinked="0"/>
        <c:majorTickMark val="out"/>
        <c:minorTickMark val="none"/>
        <c:tickLblPos val="nextTo"/>
        <c:crossAx val="149353216"/>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8537401574803145"/>
        </c:manualLayout>
      </c:layout>
      <c:barChart>
        <c:barDir val="col"/>
        <c:grouping val="clustered"/>
        <c:varyColors val="0"/>
        <c:ser>
          <c:idx val="0"/>
          <c:order val="0"/>
          <c:tx>
            <c:strRef>
              <c:f>'Chart data'!$C$100</c:f>
              <c:strCache>
                <c:ptCount val="1"/>
                <c:pt idx="0">
                  <c:v>PZ041</c:v>
                </c:pt>
              </c:strCache>
            </c:strRef>
          </c:tx>
          <c:spPr>
            <a:solidFill>
              <a:schemeClr val="tx2">
                <a:lumMod val="20000"/>
                <a:lumOff val="8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data'!$B$101:$B$104</c:f>
              <c:strCache>
                <c:ptCount val="4"/>
                <c:pt idx="0">
                  <c:v>Underweight</c:v>
                </c:pt>
                <c:pt idx="1">
                  <c:v>Healthy weight</c:v>
                </c:pt>
                <c:pt idx="2">
                  <c:v>Overweight</c:v>
                </c:pt>
                <c:pt idx="3">
                  <c:v>Obese</c:v>
                </c:pt>
              </c:strCache>
            </c:strRef>
          </c:cat>
          <c:val>
            <c:numRef>
              <c:f>'Chart data'!$C$101:$C$104</c:f>
              <c:numCache>
                <c:formatCode>0.0%</c:formatCode>
                <c:ptCount val="4"/>
                <c:pt idx="0">
                  <c:v>#N/A</c:v>
                </c:pt>
                <c:pt idx="1">
                  <c:v>0.69963369963369959</c:v>
                </c:pt>
                <c:pt idx="2">
                  <c:v>0.13553113553113552</c:v>
                </c:pt>
                <c:pt idx="3">
                  <c:v>0.1391941391941392</c:v>
                </c:pt>
              </c:numCache>
            </c:numRef>
          </c:val>
        </c:ser>
        <c:ser>
          <c:idx val="1"/>
          <c:order val="1"/>
          <c:tx>
            <c:strRef>
              <c:f>'Chart data'!$D$100</c:f>
              <c:strCache>
                <c:ptCount val="1"/>
                <c:pt idx="0">
                  <c:v>East of England</c:v>
                </c:pt>
              </c:strCache>
            </c:strRef>
          </c:tx>
          <c:spPr>
            <a:solidFill>
              <a:schemeClr val="tx2">
                <a:lumMod val="60000"/>
                <a:lumOff val="4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data'!$B$101:$B$104</c:f>
              <c:strCache>
                <c:ptCount val="4"/>
                <c:pt idx="0">
                  <c:v>Underweight</c:v>
                </c:pt>
                <c:pt idx="1">
                  <c:v>Healthy weight</c:v>
                </c:pt>
                <c:pt idx="2">
                  <c:v>Overweight</c:v>
                </c:pt>
                <c:pt idx="3">
                  <c:v>Obese</c:v>
                </c:pt>
              </c:strCache>
            </c:strRef>
          </c:cat>
          <c:val>
            <c:numRef>
              <c:f>'Chart data'!$D$101:$D$104</c:f>
              <c:numCache>
                <c:formatCode>0.0%</c:formatCode>
                <c:ptCount val="4"/>
                <c:pt idx="0">
                  <c:v>3.8661468486029887E-2</c:v>
                </c:pt>
                <c:pt idx="1">
                  <c:v>0.56920077972709548</c:v>
                </c:pt>
                <c:pt idx="2">
                  <c:v>0.16991552956465239</c:v>
                </c:pt>
                <c:pt idx="3">
                  <c:v>0.19233268356075375</c:v>
                </c:pt>
              </c:numCache>
            </c:numRef>
          </c:val>
        </c:ser>
        <c:ser>
          <c:idx val="2"/>
          <c:order val="2"/>
          <c:tx>
            <c:strRef>
              <c:f>'Chart data'!$E$100</c:f>
              <c:strCache>
                <c:ptCount val="1"/>
                <c:pt idx="0">
                  <c:v>England and Wales</c:v>
                </c:pt>
              </c:strCache>
            </c:strRef>
          </c:tx>
          <c:spPr>
            <a:solidFill>
              <a:schemeClr val="tx2">
                <a:lumMod val="75000"/>
              </a:schemeClr>
            </a:solidFill>
          </c:spPr>
          <c:invertIfNegative val="0"/>
          <c:dLbls>
            <c:dLbl>
              <c:idx val="0"/>
              <c:spPr/>
              <c:txPr>
                <a:bodyPr/>
                <a:lstStyle/>
                <a:p>
                  <a:pPr>
                    <a:defRPr sz="900">
                      <a:solidFill>
                        <a:sysClr val="windowText" lastClr="000000"/>
                      </a:solidFill>
                    </a:defRPr>
                  </a:pPr>
                  <a:endParaRPr lang="en-US"/>
                </a:p>
              </c:txPr>
              <c:dLblPos val="ctr"/>
              <c:showLegendKey val="0"/>
              <c:showVal val="1"/>
              <c:showCatName val="0"/>
              <c:showSerName val="0"/>
              <c:showPercent val="0"/>
              <c:showBubbleSize val="0"/>
            </c:dLbl>
            <c:txPr>
              <a:bodyPr/>
              <a:lstStyle/>
              <a:p>
                <a:pPr>
                  <a:defRPr sz="900">
                    <a:solidFill>
                      <a:schemeClr val="bg1"/>
                    </a:solidFill>
                  </a:defRPr>
                </a:pPr>
                <a:endParaRPr lang="en-US"/>
              </a:p>
            </c:txPr>
            <c:dLblPos val="ctr"/>
            <c:showLegendKey val="0"/>
            <c:showVal val="1"/>
            <c:showCatName val="0"/>
            <c:showSerName val="0"/>
            <c:showPercent val="0"/>
            <c:showBubbleSize val="0"/>
            <c:showLeaderLines val="0"/>
          </c:dLbls>
          <c:cat>
            <c:strRef>
              <c:f>'Chart data'!$B$101:$B$104</c:f>
              <c:strCache>
                <c:ptCount val="4"/>
                <c:pt idx="0">
                  <c:v>Underweight</c:v>
                </c:pt>
                <c:pt idx="1">
                  <c:v>Healthy weight</c:v>
                </c:pt>
                <c:pt idx="2">
                  <c:v>Overweight</c:v>
                </c:pt>
                <c:pt idx="3">
                  <c:v>Obese</c:v>
                </c:pt>
              </c:strCache>
            </c:strRef>
          </c:cat>
          <c:val>
            <c:numRef>
              <c:f>'Chart data'!$E$101:$E$104</c:f>
              <c:numCache>
                <c:formatCode>0.0%</c:formatCode>
                <c:ptCount val="4"/>
                <c:pt idx="0">
                  <c:v>2.242301309238429E-2</c:v>
                </c:pt>
                <c:pt idx="1">
                  <c:v>0.57683938779273469</c:v>
                </c:pt>
                <c:pt idx="2">
                  <c:v>0.17377835146597825</c:v>
                </c:pt>
                <c:pt idx="3">
                  <c:v>0.19030057163931402</c:v>
                </c:pt>
              </c:numCache>
            </c:numRef>
          </c:val>
        </c:ser>
        <c:dLbls>
          <c:showLegendKey val="0"/>
          <c:showVal val="0"/>
          <c:showCatName val="0"/>
          <c:showSerName val="0"/>
          <c:showPercent val="0"/>
          <c:showBubbleSize val="0"/>
        </c:dLbls>
        <c:gapWidth val="50"/>
        <c:axId val="149394560"/>
        <c:axId val="149396096"/>
      </c:barChart>
      <c:catAx>
        <c:axId val="149394560"/>
        <c:scaling>
          <c:orientation val="minMax"/>
        </c:scaling>
        <c:delete val="0"/>
        <c:axPos val="b"/>
        <c:majorTickMark val="out"/>
        <c:minorTickMark val="none"/>
        <c:tickLblPos val="nextTo"/>
        <c:txPr>
          <a:bodyPr/>
          <a:lstStyle/>
          <a:p>
            <a:pPr>
              <a:defRPr sz="900"/>
            </a:pPr>
            <a:endParaRPr lang="en-US"/>
          </a:p>
        </c:txPr>
        <c:crossAx val="149396096"/>
        <c:crosses val="autoZero"/>
        <c:auto val="1"/>
        <c:lblAlgn val="ctr"/>
        <c:lblOffset val="100"/>
        <c:noMultiLvlLbl val="0"/>
      </c:catAx>
      <c:valAx>
        <c:axId val="149396096"/>
        <c:scaling>
          <c:orientation val="minMax"/>
        </c:scaling>
        <c:delete val="0"/>
        <c:axPos val="l"/>
        <c:numFmt formatCode="0%" sourceLinked="0"/>
        <c:majorTickMark val="out"/>
        <c:minorTickMark val="none"/>
        <c:tickLblPos val="nextTo"/>
        <c:crossAx val="149394560"/>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68815179352580924"/>
        </c:manualLayout>
      </c:layout>
      <c:barChart>
        <c:barDir val="col"/>
        <c:grouping val="clustered"/>
        <c:varyColors val="0"/>
        <c:ser>
          <c:idx val="0"/>
          <c:order val="0"/>
          <c:tx>
            <c:strRef>
              <c:f>'Chart data'!$C$111</c:f>
              <c:strCache>
                <c:ptCount val="1"/>
                <c:pt idx="0">
                  <c:v>PZ041</c:v>
                </c:pt>
              </c:strCache>
            </c:strRef>
          </c:tx>
          <c:spPr>
            <a:solidFill>
              <a:schemeClr val="tx2">
                <a:lumMod val="20000"/>
                <a:lumOff val="8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data'!$B$112:$B$115</c:f>
              <c:strCache>
                <c:ptCount val="4"/>
                <c:pt idx="0">
                  <c:v>Received structured education</c:v>
                </c:pt>
                <c:pt idx="1">
                  <c:v>No psychology referral required</c:v>
                </c:pt>
                <c:pt idx="2">
                  <c:v>Referred and seen by psychology services</c:v>
                </c:pt>
                <c:pt idx="3">
                  <c:v>Missing data on psychology services</c:v>
                </c:pt>
              </c:strCache>
            </c:strRef>
          </c:cat>
          <c:val>
            <c:numRef>
              <c:f>'Chart data'!$C$112:$C$115</c:f>
              <c:numCache>
                <c:formatCode>0.0%</c:formatCode>
                <c:ptCount val="4"/>
                <c:pt idx="0">
                  <c:v>7.3260073260073263E-2</c:v>
                </c:pt>
                <c:pt idx="1">
                  <c:v>0.8421052631578948</c:v>
                </c:pt>
                <c:pt idx="2">
                  <c:v>#N/A</c:v>
                </c:pt>
                <c:pt idx="3">
                  <c:v>0</c:v>
                </c:pt>
              </c:numCache>
            </c:numRef>
          </c:val>
        </c:ser>
        <c:ser>
          <c:idx val="1"/>
          <c:order val="1"/>
          <c:tx>
            <c:strRef>
              <c:f>'Chart data'!$D$111</c:f>
              <c:strCache>
                <c:ptCount val="1"/>
                <c:pt idx="0">
                  <c:v>East of England</c:v>
                </c:pt>
              </c:strCache>
            </c:strRef>
          </c:tx>
          <c:spPr>
            <a:solidFill>
              <a:schemeClr val="tx2">
                <a:lumMod val="60000"/>
                <a:lumOff val="40000"/>
              </a:schemeClr>
            </a:solidFill>
          </c:spPr>
          <c:invertIfNegative val="0"/>
          <c:dLbls>
            <c:dLbl>
              <c:idx val="3"/>
              <c:layout>
                <c:manualLayout>
                  <c:x val="1.1098370970895976E-16"/>
                  <c:y val="-9.2975357247009945E-3"/>
                </c:manualLayout>
              </c:layout>
              <c:dLblPos val="outEnd"/>
              <c:showLegendKey val="0"/>
              <c:showVal val="1"/>
              <c:showCatName val="0"/>
              <c:showSerName val="0"/>
              <c:showPercent val="0"/>
              <c:showBubbleSize val="0"/>
            </c:dLbl>
            <c:txPr>
              <a:bodyPr/>
              <a:lstStyle/>
              <a:p>
                <a:pPr>
                  <a:defRPr sz="1000"/>
                </a:pPr>
                <a:endParaRPr lang="en-US"/>
              </a:p>
            </c:txPr>
            <c:dLblPos val="ctr"/>
            <c:showLegendKey val="0"/>
            <c:showVal val="1"/>
            <c:showCatName val="0"/>
            <c:showSerName val="0"/>
            <c:showPercent val="0"/>
            <c:showBubbleSize val="0"/>
            <c:showLeaderLines val="0"/>
          </c:dLbls>
          <c:cat>
            <c:strRef>
              <c:f>'Chart data'!$B$112:$B$115</c:f>
              <c:strCache>
                <c:ptCount val="4"/>
                <c:pt idx="0">
                  <c:v>Received structured education</c:v>
                </c:pt>
                <c:pt idx="1">
                  <c:v>No psychology referral required</c:v>
                </c:pt>
                <c:pt idx="2">
                  <c:v>Referred and seen by psychology services</c:v>
                </c:pt>
                <c:pt idx="3">
                  <c:v>Missing data on psychology services</c:v>
                </c:pt>
              </c:strCache>
            </c:strRef>
          </c:cat>
          <c:val>
            <c:numRef>
              <c:f>'Chart data'!$D$112:$D$115</c:f>
              <c:numCache>
                <c:formatCode>0.0%</c:formatCode>
                <c:ptCount val="4"/>
                <c:pt idx="0">
                  <c:v>0.67186484730344376</c:v>
                </c:pt>
                <c:pt idx="1">
                  <c:v>0.54491315136476426</c:v>
                </c:pt>
                <c:pt idx="2">
                  <c:v>0.41538461538461541</c:v>
                </c:pt>
                <c:pt idx="3">
                  <c:v>1.7866004962779156E-2</c:v>
                </c:pt>
              </c:numCache>
            </c:numRef>
          </c:val>
        </c:ser>
        <c:ser>
          <c:idx val="2"/>
          <c:order val="2"/>
          <c:tx>
            <c:strRef>
              <c:f>'Chart data'!$E$111</c:f>
              <c:strCache>
                <c:ptCount val="1"/>
                <c:pt idx="0">
                  <c:v>England and Wales</c:v>
                </c:pt>
              </c:strCache>
            </c:strRef>
          </c:tx>
          <c:spPr>
            <a:solidFill>
              <a:schemeClr val="tx2">
                <a:lumMod val="75000"/>
              </a:schemeClr>
            </a:solidFill>
          </c:spPr>
          <c:invertIfNegative val="0"/>
          <c:dLbls>
            <c:dLbl>
              <c:idx val="3"/>
              <c:layout>
                <c:manualLayout>
                  <c:x val="0"/>
                  <c:y val="-3.2618839311751848E-3"/>
                </c:manualLayout>
              </c:layout>
              <c:spPr/>
              <c:txPr>
                <a:bodyPr/>
                <a:lstStyle/>
                <a:p>
                  <a:pPr>
                    <a:defRPr sz="1000">
                      <a:solidFill>
                        <a:sysClr val="windowText" lastClr="000000"/>
                      </a:solidFill>
                    </a:defRPr>
                  </a:pPr>
                  <a:endParaRPr lang="en-US"/>
                </a:p>
              </c:txPr>
              <c:dLblPos val="outEnd"/>
              <c:showLegendKey val="0"/>
              <c:showVal val="1"/>
              <c:showCatName val="0"/>
              <c:showSerName val="0"/>
              <c:showPercent val="0"/>
              <c:showBubbleSize val="0"/>
            </c:dLbl>
            <c:txPr>
              <a:bodyPr/>
              <a:lstStyle/>
              <a:p>
                <a:pPr>
                  <a:defRPr sz="1000">
                    <a:solidFill>
                      <a:schemeClr val="bg1"/>
                    </a:solidFill>
                  </a:defRPr>
                </a:pPr>
                <a:endParaRPr lang="en-US"/>
              </a:p>
            </c:txPr>
            <c:dLblPos val="ctr"/>
            <c:showLegendKey val="0"/>
            <c:showVal val="1"/>
            <c:showCatName val="0"/>
            <c:showSerName val="0"/>
            <c:showPercent val="0"/>
            <c:showBubbleSize val="0"/>
            <c:showLeaderLines val="0"/>
          </c:dLbls>
          <c:cat>
            <c:strRef>
              <c:f>'Chart data'!$B$112:$B$115</c:f>
              <c:strCache>
                <c:ptCount val="4"/>
                <c:pt idx="0">
                  <c:v>Received structured education</c:v>
                </c:pt>
                <c:pt idx="1">
                  <c:v>No psychology referral required</c:v>
                </c:pt>
                <c:pt idx="2">
                  <c:v>Referred and seen by psychology services</c:v>
                </c:pt>
                <c:pt idx="3">
                  <c:v>Missing data on psychology services</c:v>
                </c:pt>
              </c:strCache>
            </c:strRef>
          </c:cat>
          <c:val>
            <c:numRef>
              <c:f>'Chart data'!$E$112:$E$115</c:f>
              <c:numCache>
                <c:formatCode>0.0%</c:formatCode>
                <c:ptCount val="4"/>
                <c:pt idx="0">
                  <c:v>0.70957034851558176</c:v>
                </c:pt>
                <c:pt idx="1">
                  <c:v>0.59654302431692519</c:v>
                </c:pt>
                <c:pt idx="2">
                  <c:v>0.30017714316388427</c:v>
                </c:pt>
                <c:pt idx="3">
                  <c:v>4.2353320092329165E-2</c:v>
                </c:pt>
              </c:numCache>
            </c:numRef>
          </c:val>
        </c:ser>
        <c:dLbls>
          <c:showLegendKey val="0"/>
          <c:showVal val="0"/>
          <c:showCatName val="0"/>
          <c:showSerName val="0"/>
          <c:showPercent val="0"/>
          <c:showBubbleSize val="0"/>
        </c:dLbls>
        <c:gapWidth val="50"/>
        <c:axId val="149509632"/>
        <c:axId val="149511168"/>
      </c:barChart>
      <c:catAx>
        <c:axId val="149509632"/>
        <c:scaling>
          <c:orientation val="minMax"/>
        </c:scaling>
        <c:delete val="0"/>
        <c:axPos val="b"/>
        <c:majorTickMark val="out"/>
        <c:minorTickMark val="none"/>
        <c:tickLblPos val="nextTo"/>
        <c:txPr>
          <a:bodyPr/>
          <a:lstStyle/>
          <a:p>
            <a:pPr>
              <a:defRPr sz="900"/>
            </a:pPr>
            <a:endParaRPr lang="en-US"/>
          </a:p>
        </c:txPr>
        <c:crossAx val="149511168"/>
        <c:crosses val="autoZero"/>
        <c:auto val="1"/>
        <c:lblAlgn val="ctr"/>
        <c:lblOffset val="100"/>
        <c:noMultiLvlLbl val="0"/>
      </c:catAx>
      <c:valAx>
        <c:axId val="149511168"/>
        <c:scaling>
          <c:orientation val="minMax"/>
          <c:max val="1"/>
        </c:scaling>
        <c:delete val="0"/>
        <c:axPos val="l"/>
        <c:numFmt formatCode="0%" sourceLinked="0"/>
        <c:majorTickMark val="out"/>
        <c:minorTickMark val="none"/>
        <c:tickLblPos val="nextTo"/>
        <c:crossAx val="149509632"/>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68815179352580924"/>
        </c:manualLayout>
      </c:layout>
      <c:barChart>
        <c:barDir val="col"/>
        <c:grouping val="clustered"/>
        <c:varyColors val="0"/>
        <c:ser>
          <c:idx val="0"/>
          <c:order val="0"/>
          <c:tx>
            <c:strRef>
              <c:f>'Chart data'!$C$122</c:f>
              <c:strCache>
                <c:ptCount val="1"/>
                <c:pt idx="0">
                  <c:v>PZ041</c:v>
                </c:pt>
              </c:strCache>
            </c:strRef>
          </c:tx>
          <c:spPr>
            <a:solidFill>
              <a:schemeClr val="tx2">
                <a:lumMod val="20000"/>
                <a:lumOff val="80000"/>
              </a:schemeClr>
            </a:solidFill>
          </c:spPr>
          <c:invertIfNegative val="0"/>
          <c:dLbls>
            <c:txPr>
              <a:bodyPr/>
              <a:lstStyle/>
              <a:p>
                <a:pPr>
                  <a:defRPr sz="1100"/>
                </a:pPr>
                <a:endParaRPr lang="en-US"/>
              </a:p>
            </c:txPr>
            <c:dLblPos val="ctr"/>
            <c:showLegendKey val="0"/>
            <c:showVal val="1"/>
            <c:showCatName val="0"/>
            <c:showSerName val="0"/>
            <c:showPercent val="0"/>
            <c:showBubbleSize val="0"/>
            <c:showLeaderLines val="0"/>
          </c:dLbls>
          <c:cat>
            <c:strRef>
              <c:f>'Chart data'!$B$123:$B$124</c:f>
              <c:strCache>
                <c:ptCount val="2"/>
                <c:pt idx="0">
                  <c:v>Thyroid disease</c:v>
                </c:pt>
                <c:pt idx="1">
                  <c:v>Coeliac disease</c:v>
                </c:pt>
              </c:strCache>
            </c:strRef>
          </c:cat>
          <c:val>
            <c:numRef>
              <c:f>'Chart data'!$C$123:$C$124</c:f>
              <c:numCache>
                <c:formatCode>0.0%</c:formatCode>
                <c:ptCount val="2"/>
                <c:pt idx="0">
                  <c:v>#N/A</c:v>
                </c:pt>
                <c:pt idx="1">
                  <c:v>0</c:v>
                </c:pt>
              </c:numCache>
            </c:numRef>
          </c:val>
        </c:ser>
        <c:ser>
          <c:idx val="1"/>
          <c:order val="1"/>
          <c:tx>
            <c:strRef>
              <c:f>'Chart data'!$D$122</c:f>
              <c:strCache>
                <c:ptCount val="1"/>
                <c:pt idx="0">
                  <c:v>East of England</c:v>
                </c:pt>
              </c:strCache>
            </c:strRef>
          </c:tx>
          <c:spPr>
            <a:solidFill>
              <a:schemeClr val="tx2">
                <a:lumMod val="60000"/>
                <a:lumOff val="40000"/>
              </a:schemeClr>
            </a:solidFill>
          </c:spPr>
          <c:invertIfNegative val="0"/>
          <c:dLbls>
            <c:txPr>
              <a:bodyPr/>
              <a:lstStyle/>
              <a:p>
                <a:pPr>
                  <a:defRPr sz="1100"/>
                </a:pPr>
                <a:endParaRPr lang="en-US"/>
              </a:p>
            </c:txPr>
            <c:dLblPos val="ctr"/>
            <c:showLegendKey val="0"/>
            <c:showVal val="1"/>
            <c:showCatName val="0"/>
            <c:showSerName val="0"/>
            <c:showPercent val="0"/>
            <c:showBubbleSize val="0"/>
            <c:showLeaderLines val="0"/>
          </c:dLbls>
          <c:cat>
            <c:strRef>
              <c:f>'Chart data'!$B$123:$B$124</c:f>
              <c:strCache>
                <c:ptCount val="2"/>
                <c:pt idx="0">
                  <c:v>Thyroid disease</c:v>
                </c:pt>
                <c:pt idx="1">
                  <c:v>Coeliac disease</c:v>
                </c:pt>
              </c:strCache>
            </c:strRef>
          </c:cat>
          <c:val>
            <c:numRef>
              <c:f>'Chart data'!$D$123:$D$124</c:f>
              <c:numCache>
                <c:formatCode>0.0%</c:formatCode>
                <c:ptCount val="2"/>
                <c:pt idx="0">
                  <c:v>3.3462033462033462E-2</c:v>
                </c:pt>
                <c:pt idx="1">
                  <c:v>4.7397376216673719E-2</c:v>
                </c:pt>
              </c:numCache>
            </c:numRef>
          </c:val>
        </c:ser>
        <c:ser>
          <c:idx val="2"/>
          <c:order val="2"/>
          <c:tx>
            <c:strRef>
              <c:f>'Chart data'!$E$122</c:f>
              <c:strCache>
                <c:ptCount val="1"/>
                <c:pt idx="0">
                  <c:v>England and Wales</c:v>
                </c:pt>
              </c:strCache>
            </c:strRef>
          </c:tx>
          <c:spPr>
            <a:solidFill>
              <a:schemeClr val="tx2">
                <a:lumMod val="75000"/>
              </a:schemeClr>
            </a:solidFill>
          </c:spPr>
          <c:invertIfNegative val="0"/>
          <c:dLbls>
            <c:dLbl>
              <c:idx val="3"/>
              <c:spPr/>
              <c:txPr>
                <a:bodyPr/>
                <a:lstStyle/>
                <a:p>
                  <a:pPr>
                    <a:defRPr sz="1100">
                      <a:solidFill>
                        <a:sysClr val="windowText" lastClr="000000"/>
                      </a:solidFill>
                    </a:defRPr>
                  </a:pPr>
                  <a:endParaRPr lang="en-US"/>
                </a:p>
              </c:txPr>
              <c:dLblPos val="ctr"/>
              <c:showLegendKey val="0"/>
              <c:showVal val="1"/>
              <c:showCatName val="0"/>
              <c:showSerName val="0"/>
              <c:showPercent val="0"/>
              <c:showBubbleSize val="0"/>
            </c:dLbl>
            <c:txPr>
              <a:bodyPr/>
              <a:lstStyle/>
              <a:p>
                <a:pPr>
                  <a:defRPr sz="1100">
                    <a:solidFill>
                      <a:schemeClr val="bg1"/>
                    </a:solidFill>
                  </a:defRPr>
                </a:pPr>
                <a:endParaRPr lang="en-US"/>
              </a:p>
            </c:txPr>
            <c:dLblPos val="ctr"/>
            <c:showLegendKey val="0"/>
            <c:showVal val="1"/>
            <c:showCatName val="0"/>
            <c:showSerName val="0"/>
            <c:showPercent val="0"/>
            <c:showBubbleSize val="0"/>
            <c:showLeaderLines val="0"/>
          </c:dLbls>
          <c:cat>
            <c:strRef>
              <c:f>'Chart data'!$B$123:$B$124</c:f>
              <c:strCache>
                <c:ptCount val="2"/>
                <c:pt idx="0">
                  <c:v>Thyroid disease</c:v>
                </c:pt>
                <c:pt idx="1">
                  <c:v>Coeliac disease</c:v>
                </c:pt>
              </c:strCache>
            </c:strRef>
          </c:cat>
          <c:val>
            <c:numRef>
              <c:f>'Chart data'!$E$123:$E$124</c:f>
              <c:numCache>
                <c:formatCode>0.0%</c:formatCode>
                <c:ptCount val="2"/>
                <c:pt idx="0">
                  <c:v>3.5000000000000003E-2</c:v>
                </c:pt>
                <c:pt idx="1">
                  <c:v>0.04</c:v>
                </c:pt>
              </c:numCache>
            </c:numRef>
          </c:val>
        </c:ser>
        <c:dLbls>
          <c:showLegendKey val="0"/>
          <c:showVal val="0"/>
          <c:showCatName val="0"/>
          <c:showSerName val="0"/>
          <c:showPercent val="0"/>
          <c:showBubbleSize val="0"/>
        </c:dLbls>
        <c:gapWidth val="50"/>
        <c:axId val="149555072"/>
        <c:axId val="149556608"/>
      </c:barChart>
      <c:catAx>
        <c:axId val="149555072"/>
        <c:scaling>
          <c:orientation val="minMax"/>
        </c:scaling>
        <c:delete val="0"/>
        <c:axPos val="b"/>
        <c:majorTickMark val="out"/>
        <c:minorTickMark val="none"/>
        <c:tickLblPos val="nextTo"/>
        <c:txPr>
          <a:bodyPr/>
          <a:lstStyle/>
          <a:p>
            <a:pPr>
              <a:defRPr sz="900"/>
            </a:pPr>
            <a:endParaRPr lang="en-US"/>
          </a:p>
        </c:txPr>
        <c:crossAx val="149556608"/>
        <c:crosses val="autoZero"/>
        <c:auto val="1"/>
        <c:lblAlgn val="ctr"/>
        <c:lblOffset val="100"/>
        <c:noMultiLvlLbl val="0"/>
      </c:catAx>
      <c:valAx>
        <c:axId val="149556608"/>
        <c:scaling>
          <c:orientation val="minMax"/>
        </c:scaling>
        <c:delete val="0"/>
        <c:axPos val="l"/>
        <c:numFmt formatCode="0%" sourceLinked="0"/>
        <c:majorTickMark val="out"/>
        <c:minorTickMark val="none"/>
        <c:tickLblPos val="nextTo"/>
        <c:crossAx val="149555072"/>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7611475648877226"/>
        </c:manualLayout>
      </c:layout>
      <c:barChart>
        <c:barDir val="col"/>
        <c:grouping val="clustered"/>
        <c:varyColors val="0"/>
        <c:ser>
          <c:idx val="0"/>
          <c:order val="0"/>
          <c:tx>
            <c:strRef>
              <c:f>'Chart data'!$C$42</c:f>
              <c:strCache>
                <c:ptCount val="1"/>
                <c:pt idx="0">
                  <c:v>PZ041</c:v>
                </c:pt>
              </c:strCache>
            </c:strRef>
          </c:tx>
          <c:spPr>
            <a:solidFill>
              <a:schemeClr val="tx2">
                <a:lumMod val="20000"/>
                <a:lumOff val="80000"/>
              </a:schemeClr>
            </a:solidFill>
          </c:spPr>
          <c:invertIfNegative val="0"/>
          <c:dLbls>
            <c:numFmt formatCode="#,##0.0" sourceLinked="0"/>
            <c:txPr>
              <a:bodyPr/>
              <a:lstStyle/>
              <a:p>
                <a:pPr>
                  <a:defRPr sz="1000"/>
                </a:pPr>
                <a:endParaRPr lang="en-US"/>
              </a:p>
            </c:txPr>
            <c:dLblPos val="ctr"/>
            <c:showLegendKey val="0"/>
            <c:showVal val="1"/>
            <c:showCatName val="0"/>
            <c:showSerName val="0"/>
            <c:showPercent val="0"/>
            <c:showBubbleSize val="0"/>
            <c:showLeaderLines val="0"/>
          </c:dLbls>
          <c:cat>
            <c:strRef>
              <c:f>'Chart data'!$B$43:$B$45</c:f>
              <c:strCache>
                <c:ptCount val="3"/>
                <c:pt idx="0">
                  <c:v>2013/14</c:v>
                </c:pt>
                <c:pt idx="1">
                  <c:v>2014/15</c:v>
                </c:pt>
                <c:pt idx="2">
                  <c:v>2015/16</c:v>
                </c:pt>
              </c:strCache>
            </c:strRef>
          </c:cat>
          <c:val>
            <c:numRef>
              <c:f>'Chart data'!$C$43:$C$45</c:f>
              <c:numCache>
                <c:formatCode>0.0</c:formatCode>
                <c:ptCount val="3"/>
                <c:pt idx="0">
                  <c:v>66</c:v>
                </c:pt>
                <c:pt idx="1">
                  <c:v>65</c:v>
                </c:pt>
                <c:pt idx="2">
                  <c:v>64.75</c:v>
                </c:pt>
              </c:numCache>
            </c:numRef>
          </c:val>
        </c:ser>
        <c:ser>
          <c:idx val="1"/>
          <c:order val="1"/>
          <c:tx>
            <c:strRef>
              <c:f>'Chart data'!$D$42</c:f>
              <c:strCache>
                <c:ptCount val="1"/>
                <c:pt idx="0">
                  <c:v>East of England</c:v>
                </c:pt>
              </c:strCache>
            </c:strRef>
          </c:tx>
          <c:spPr>
            <a:solidFill>
              <a:schemeClr val="tx2">
                <a:lumMod val="60000"/>
                <a:lumOff val="4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data'!$B$43:$B$45</c:f>
              <c:strCache>
                <c:ptCount val="3"/>
                <c:pt idx="0">
                  <c:v>2013/14</c:v>
                </c:pt>
                <c:pt idx="1">
                  <c:v>2014/15</c:v>
                </c:pt>
                <c:pt idx="2">
                  <c:v>2015/16</c:v>
                </c:pt>
              </c:strCache>
            </c:strRef>
          </c:cat>
          <c:val>
            <c:numRef>
              <c:f>'Chart data'!$D$43:$D$45</c:f>
              <c:numCache>
                <c:formatCode>0.0</c:formatCode>
                <c:ptCount val="3"/>
                <c:pt idx="0">
                  <c:v>70.49799999999999</c:v>
                </c:pt>
                <c:pt idx="1">
                  <c:v>67.5</c:v>
                </c:pt>
                <c:pt idx="2">
                  <c:v>65</c:v>
                </c:pt>
              </c:numCache>
            </c:numRef>
          </c:val>
        </c:ser>
        <c:ser>
          <c:idx val="2"/>
          <c:order val="2"/>
          <c:tx>
            <c:strRef>
              <c:f>'Chart data'!$E$42</c:f>
              <c:strCache>
                <c:ptCount val="1"/>
                <c:pt idx="0">
                  <c:v>England and Wales</c:v>
                </c:pt>
              </c:strCache>
            </c:strRef>
          </c:tx>
          <c:spPr>
            <a:solidFill>
              <a:schemeClr val="tx2">
                <a:lumMod val="75000"/>
              </a:schemeClr>
            </a:solidFill>
          </c:spPr>
          <c:invertIfNegative val="0"/>
          <c:dLbls>
            <c:txPr>
              <a:bodyPr/>
              <a:lstStyle/>
              <a:p>
                <a:pPr>
                  <a:defRPr sz="1000">
                    <a:solidFill>
                      <a:schemeClr val="bg1"/>
                    </a:solidFill>
                  </a:defRPr>
                </a:pPr>
                <a:endParaRPr lang="en-US"/>
              </a:p>
            </c:txPr>
            <c:dLblPos val="ctr"/>
            <c:showLegendKey val="0"/>
            <c:showVal val="1"/>
            <c:showCatName val="0"/>
            <c:showSerName val="0"/>
            <c:showPercent val="0"/>
            <c:showBubbleSize val="0"/>
            <c:showLeaderLines val="0"/>
          </c:dLbls>
          <c:cat>
            <c:strRef>
              <c:f>'Chart data'!$B$43:$B$45</c:f>
              <c:strCache>
                <c:ptCount val="3"/>
                <c:pt idx="0">
                  <c:v>2013/14</c:v>
                </c:pt>
                <c:pt idx="1">
                  <c:v>2014/15</c:v>
                </c:pt>
                <c:pt idx="2">
                  <c:v>2015/16</c:v>
                </c:pt>
              </c:strCache>
            </c:strRef>
          </c:cat>
          <c:val>
            <c:numRef>
              <c:f>'Chart data'!$E$43:$E$45</c:f>
              <c:numCache>
                <c:formatCode>0.0</c:formatCode>
                <c:ptCount val="3"/>
                <c:pt idx="0">
                  <c:v>69</c:v>
                </c:pt>
                <c:pt idx="1">
                  <c:v>66.5</c:v>
                </c:pt>
                <c:pt idx="2">
                  <c:v>65</c:v>
                </c:pt>
              </c:numCache>
            </c:numRef>
          </c:val>
        </c:ser>
        <c:dLbls>
          <c:showLegendKey val="0"/>
          <c:showVal val="0"/>
          <c:showCatName val="0"/>
          <c:showSerName val="0"/>
          <c:showPercent val="0"/>
          <c:showBubbleSize val="0"/>
        </c:dLbls>
        <c:gapWidth val="50"/>
        <c:axId val="149604224"/>
        <c:axId val="149605760"/>
      </c:barChart>
      <c:catAx>
        <c:axId val="149604224"/>
        <c:scaling>
          <c:orientation val="minMax"/>
        </c:scaling>
        <c:delete val="0"/>
        <c:axPos val="b"/>
        <c:majorTickMark val="out"/>
        <c:minorTickMark val="none"/>
        <c:tickLblPos val="nextTo"/>
        <c:txPr>
          <a:bodyPr/>
          <a:lstStyle/>
          <a:p>
            <a:pPr>
              <a:defRPr sz="900"/>
            </a:pPr>
            <a:endParaRPr lang="en-US"/>
          </a:p>
        </c:txPr>
        <c:crossAx val="149605760"/>
        <c:crosses val="autoZero"/>
        <c:auto val="1"/>
        <c:lblAlgn val="ctr"/>
        <c:lblOffset val="100"/>
        <c:noMultiLvlLbl val="0"/>
      </c:catAx>
      <c:valAx>
        <c:axId val="149605760"/>
        <c:scaling>
          <c:orientation val="minMax"/>
          <c:min val="0"/>
        </c:scaling>
        <c:delete val="0"/>
        <c:axPos val="l"/>
        <c:title>
          <c:tx>
            <c:rich>
              <a:bodyPr rot="-5400000" vert="horz"/>
              <a:lstStyle/>
              <a:p>
                <a:pPr>
                  <a:defRPr/>
                </a:pPr>
                <a:r>
                  <a:rPr lang="en-GB"/>
                  <a:t>Median</a:t>
                </a:r>
                <a:r>
                  <a:rPr lang="en-GB" baseline="0"/>
                  <a:t> HbA1c in mmol/mol</a:t>
                </a:r>
                <a:endParaRPr lang="en-GB"/>
              </a:p>
            </c:rich>
          </c:tx>
          <c:overlay val="0"/>
        </c:title>
        <c:numFmt formatCode="0.0" sourceLinked="1"/>
        <c:majorTickMark val="out"/>
        <c:minorTickMark val="none"/>
        <c:tickLblPos val="nextTo"/>
        <c:crossAx val="149604224"/>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2518883056284633"/>
        </c:manualLayout>
      </c:layout>
      <c:barChart>
        <c:barDir val="col"/>
        <c:grouping val="clustered"/>
        <c:varyColors val="0"/>
        <c:ser>
          <c:idx val="0"/>
          <c:order val="0"/>
          <c:tx>
            <c:strRef>
              <c:f>'Chart data'!$I$5</c:f>
              <c:strCache>
                <c:ptCount val="1"/>
                <c:pt idx="0">
                  <c:v>PZ041</c:v>
                </c:pt>
              </c:strCache>
            </c:strRef>
          </c:tx>
          <c:spPr>
            <a:solidFill>
              <a:schemeClr val="tx2">
                <a:lumMod val="20000"/>
                <a:lumOff val="8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data'!$H$6:$H$12</c:f>
              <c:strCache>
                <c:ptCount val="7"/>
                <c:pt idx="0">
                  <c:v>White</c:v>
                </c:pt>
                <c:pt idx="1">
                  <c:v>Asian</c:v>
                </c:pt>
                <c:pt idx="2">
                  <c:v>Black</c:v>
                </c:pt>
                <c:pt idx="3">
                  <c:v>Mixed</c:v>
                </c:pt>
                <c:pt idx="4">
                  <c:v>Other</c:v>
                </c:pt>
                <c:pt idx="5">
                  <c:v>Not stated</c:v>
                </c:pt>
                <c:pt idx="6">
                  <c:v>Missing</c:v>
                </c:pt>
              </c:strCache>
            </c:strRef>
          </c:cat>
          <c:val>
            <c:numRef>
              <c:f>'Chart data'!$I$6:$I$12</c:f>
              <c:numCache>
                <c:formatCode>0.0%</c:formatCode>
                <c:ptCount val="7"/>
                <c:pt idx="0">
                  <c:v>0.90909090909090906</c:v>
                </c:pt>
                <c:pt idx="1">
                  <c:v>#N/A</c:v>
                </c:pt>
                <c:pt idx="2">
                  <c:v>#N/A</c:v>
                </c:pt>
                <c:pt idx="3">
                  <c:v>3.1468531468531465E-2</c:v>
                </c:pt>
                <c:pt idx="4">
                  <c:v>#N/A</c:v>
                </c:pt>
                <c:pt idx="5">
                  <c:v>3.4965034965034968E-2</c:v>
                </c:pt>
                <c:pt idx="6">
                  <c:v>0</c:v>
                </c:pt>
              </c:numCache>
            </c:numRef>
          </c:val>
        </c:ser>
        <c:ser>
          <c:idx val="1"/>
          <c:order val="1"/>
          <c:tx>
            <c:strRef>
              <c:f>'Chart data'!$J$5</c:f>
              <c:strCache>
                <c:ptCount val="1"/>
                <c:pt idx="0">
                  <c:v>East of England</c:v>
                </c:pt>
              </c:strCache>
            </c:strRef>
          </c:tx>
          <c:spPr>
            <a:solidFill>
              <a:schemeClr val="tx2">
                <a:lumMod val="60000"/>
                <a:lumOff val="40000"/>
              </a:schemeClr>
            </a:solidFill>
          </c:spPr>
          <c:invertIfNegative val="0"/>
          <c:dLbls>
            <c:dLbl>
              <c:idx val="1"/>
              <c:layout>
                <c:manualLayout>
                  <c:x val="0"/>
                  <c:y val="-5.058542987004673E-2"/>
                </c:manualLayout>
              </c:layout>
              <c:dLblPos val="outEnd"/>
              <c:showLegendKey val="0"/>
              <c:showVal val="1"/>
              <c:showCatName val="0"/>
              <c:showSerName val="0"/>
              <c:showPercent val="0"/>
              <c:showBubbleSize val="0"/>
            </c:dLbl>
            <c:txPr>
              <a:bodyPr/>
              <a:lstStyle/>
              <a:p>
                <a:pPr>
                  <a:defRPr sz="900"/>
                </a:pPr>
                <a:endParaRPr lang="en-US"/>
              </a:p>
            </c:txPr>
            <c:dLblPos val="ctr"/>
            <c:showLegendKey val="0"/>
            <c:showVal val="1"/>
            <c:showCatName val="0"/>
            <c:showSerName val="0"/>
            <c:showPercent val="0"/>
            <c:showBubbleSize val="0"/>
            <c:showLeaderLines val="0"/>
          </c:dLbls>
          <c:cat>
            <c:strRef>
              <c:f>'Chart data'!$H$6:$H$12</c:f>
              <c:strCache>
                <c:ptCount val="7"/>
                <c:pt idx="0">
                  <c:v>White</c:v>
                </c:pt>
                <c:pt idx="1">
                  <c:v>Asian</c:v>
                </c:pt>
                <c:pt idx="2">
                  <c:v>Black</c:v>
                </c:pt>
                <c:pt idx="3">
                  <c:v>Mixed</c:v>
                </c:pt>
                <c:pt idx="4">
                  <c:v>Other</c:v>
                </c:pt>
                <c:pt idx="5">
                  <c:v>Not stated</c:v>
                </c:pt>
                <c:pt idx="6">
                  <c:v>Missing</c:v>
                </c:pt>
              </c:strCache>
            </c:strRef>
          </c:cat>
          <c:val>
            <c:numRef>
              <c:f>'Chart data'!$J$6:$J$12</c:f>
              <c:numCache>
                <c:formatCode>0.0%</c:formatCode>
                <c:ptCount val="7"/>
                <c:pt idx="0">
                  <c:v>0.76609848484848486</c:v>
                </c:pt>
                <c:pt idx="1">
                  <c:v>3.345959595959596E-2</c:v>
                </c:pt>
                <c:pt idx="2">
                  <c:v>1.5151515151515152E-2</c:v>
                </c:pt>
                <c:pt idx="3">
                  <c:v>2.3042929292929296E-2</c:v>
                </c:pt>
                <c:pt idx="4">
                  <c:v>5.681818181818182E-3</c:v>
                </c:pt>
                <c:pt idx="5">
                  <c:v>0.1508838383838384</c:v>
                </c:pt>
                <c:pt idx="6">
                  <c:v>5.681818181818182E-3</c:v>
                </c:pt>
              </c:numCache>
            </c:numRef>
          </c:val>
        </c:ser>
        <c:ser>
          <c:idx val="2"/>
          <c:order val="2"/>
          <c:tx>
            <c:strRef>
              <c:f>'Chart data'!$K$5</c:f>
              <c:strCache>
                <c:ptCount val="1"/>
                <c:pt idx="0">
                  <c:v>England and Wales</c:v>
                </c:pt>
              </c:strCache>
            </c:strRef>
          </c:tx>
          <c:spPr>
            <a:solidFill>
              <a:schemeClr val="tx2">
                <a:lumMod val="75000"/>
              </a:schemeClr>
            </a:solidFill>
          </c:spPr>
          <c:invertIfNegative val="0"/>
          <c:dLbls>
            <c:dLbl>
              <c:idx val="1"/>
              <c:layout>
                <c:manualLayout>
                  <c:x val="0"/>
                  <c:y val="-2.8285641124127778E-2"/>
                </c:manualLayout>
              </c:layout>
              <c:dLblPos val="outEnd"/>
              <c:showLegendKey val="0"/>
              <c:showVal val="1"/>
              <c:showCatName val="0"/>
              <c:showSerName val="0"/>
              <c:showPercent val="0"/>
              <c:showBubbleSize val="0"/>
            </c:dLbl>
            <c:dLbl>
              <c:idx val="2"/>
              <c:layout>
                <c:manualLayout>
                  <c:x val="5.4930694786286177E-17"/>
                  <c:y val="-1.4801549196594328E-2"/>
                </c:manualLayout>
              </c:layout>
              <c:dLblPos val="outEnd"/>
              <c:showLegendKey val="0"/>
              <c:showVal val="1"/>
              <c:showCatName val="0"/>
              <c:showSerName val="0"/>
              <c:showPercent val="0"/>
              <c:showBubbleSize val="0"/>
            </c:dLbl>
            <c:dLbl>
              <c:idx val="3"/>
              <c:layout>
                <c:manualLayout>
                  <c:x val="1.4981271641007208E-3"/>
                  <c:y val="-2.3866269765059855E-2"/>
                </c:manualLayout>
              </c:layout>
              <c:dLblPos val="outEnd"/>
              <c:showLegendKey val="0"/>
              <c:showVal val="1"/>
              <c:showCatName val="0"/>
              <c:showSerName val="0"/>
              <c:showPercent val="0"/>
              <c:showBubbleSize val="0"/>
            </c:dLbl>
            <c:dLbl>
              <c:idx val="4"/>
              <c:layout>
                <c:manualLayout>
                  <c:x val="0"/>
                  <c:y val="-7.0422828244030469E-2"/>
                </c:manualLayout>
              </c:layout>
              <c:dLblPos val="outEnd"/>
              <c:showLegendKey val="0"/>
              <c:showVal val="1"/>
              <c:showCatName val="0"/>
              <c:showSerName val="0"/>
              <c:showPercent val="0"/>
              <c:showBubbleSize val="0"/>
            </c:dLbl>
            <c:dLbl>
              <c:idx val="5"/>
              <c:layout>
                <c:manualLayout>
                  <c:x val="1.4981271641007208E-3"/>
                  <c:y val="-2.4327507842007479E-2"/>
                </c:manualLayout>
              </c:layout>
              <c:dLblPos val="outEnd"/>
              <c:showLegendKey val="0"/>
              <c:showVal val="1"/>
              <c:showCatName val="0"/>
              <c:showSerName val="0"/>
              <c:showPercent val="0"/>
              <c:showBubbleSize val="0"/>
            </c:dLbl>
            <c:dLbl>
              <c:idx val="6"/>
              <c:layout>
                <c:manualLayout>
                  <c:x val="1.0986138957257235E-16"/>
                  <c:y val="-8.9144741053709745E-2"/>
                </c:manualLayout>
              </c:layout>
              <c:dLblPos val="outEnd"/>
              <c:showLegendKey val="0"/>
              <c:showVal val="1"/>
              <c:showCatName val="0"/>
              <c:showSerName val="0"/>
              <c:showPercent val="0"/>
              <c:showBubbleSize val="0"/>
            </c:dLbl>
            <c:txPr>
              <a:bodyPr/>
              <a:lstStyle/>
              <a:p>
                <a:pPr>
                  <a:defRPr sz="900">
                    <a:solidFill>
                      <a:sysClr val="windowText" lastClr="000000"/>
                    </a:solidFill>
                  </a:defRPr>
                </a:pPr>
                <a:endParaRPr lang="en-US"/>
              </a:p>
            </c:txPr>
            <c:dLblPos val="ctr"/>
            <c:showLegendKey val="0"/>
            <c:showVal val="1"/>
            <c:showCatName val="0"/>
            <c:showSerName val="0"/>
            <c:showPercent val="0"/>
            <c:showBubbleSize val="0"/>
            <c:showLeaderLines val="0"/>
          </c:dLbls>
          <c:cat>
            <c:strRef>
              <c:f>'Chart data'!$H$6:$H$12</c:f>
              <c:strCache>
                <c:ptCount val="7"/>
                <c:pt idx="0">
                  <c:v>White</c:v>
                </c:pt>
                <c:pt idx="1">
                  <c:v>Asian</c:v>
                </c:pt>
                <c:pt idx="2">
                  <c:v>Black</c:v>
                </c:pt>
                <c:pt idx="3">
                  <c:v>Mixed</c:v>
                </c:pt>
                <c:pt idx="4">
                  <c:v>Other</c:v>
                </c:pt>
                <c:pt idx="5">
                  <c:v>Not stated</c:v>
                </c:pt>
                <c:pt idx="6">
                  <c:v>Missing</c:v>
                </c:pt>
              </c:strCache>
            </c:strRef>
          </c:cat>
          <c:val>
            <c:numRef>
              <c:f>'Chart data'!$K$6:$K$12</c:f>
              <c:numCache>
                <c:formatCode>0.0%</c:formatCode>
                <c:ptCount val="7"/>
                <c:pt idx="0">
                  <c:v>0.72400000000000009</c:v>
                </c:pt>
                <c:pt idx="1">
                  <c:v>5.4000000000000006E-2</c:v>
                </c:pt>
                <c:pt idx="2">
                  <c:v>3.3000000000000002E-2</c:v>
                </c:pt>
                <c:pt idx="3">
                  <c:v>2.3E-2</c:v>
                </c:pt>
                <c:pt idx="4">
                  <c:v>1.4999999999999999E-2</c:v>
                </c:pt>
                <c:pt idx="5">
                  <c:v>0.14599999999999999</c:v>
                </c:pt>
                <c:pt idx="6">
                  <c:v>6.0000000000000001E-3</c:v>
                </c:pt>
              </c:numCache>
            </c:numRef>
          </c:val>
        </c:ser>
        <c:dLbls>
          <c:showLegendKey val="0"/>
          <c:showVal val="0"/>
          <c:showCatName val="0"/>
          <c:showSerName val="0"/>
          <c:showPercent val="0"/>
          <c:showBubbleSize val="0"/>
        </c:dLbls>
        <c:gapWidth val="50"/>
        <c:axId val="149719296"/>
        <c:axId val="149725568"/>
      </c:barChart>
      <c:catAx>
        <c:axId val="149719296"/>
        <c:scaling>
          <c:orientation val="minMax"/>
        </c:scaling>
        <c:delete val="0"/>
        <c:axPos val="b"/>
        <c:title>
          <c:tx>
            <c:rich>
              <a:bodyPr/>
              <a:lstStyle/>
              <a:p>
                <a:pPr>
                  <a:defRPr/>
                </a:pPr>
                <a:r>
                  <a:rPr lang="en-GB"/>
                  <a:t>Age</a:t>
                </a:r>
                <a:r>
                  <a:rPr lang="en-GB" baseline="0"/>
                  <a:t> of children and young people in audit</a:t>
                </a:r>
                <a:endParaRPr lang="en-GB"/>
              </a:p>
            </c:rich>
          </c:tx>
          <c:layout/>
          <c:overlay val="0"/>
        </c:title>
        <c:majorTickMark val="out"/>
        <c:minorTickMark val="none"/>
        <c:tickLblPos val="nextTo"/>
        <c:crossAx val="149725568"/>
        <c:crosses val="autoZero"/>
        <c:auto val="1"/>
        <c:lblAlgn val="ctr"/>
        <c:lblOffset val="100"/>
        <c:noMultiLvlLbl val="0"/>
      </c:catAx>
      <c:valAx>
        <c:axId val="149725568"/>
        <c:scaling>
          <c:orientation val="minMax"/>
        </c:scaling>
        <c:delete val="0"/>
        <c:axPos val="l"/>
        <c:numFmt formatCode="0%" sourceLinked="0"/>
        <c:majorTickMark val="out"/>
        <c:minorTickMark val="none"/>
        <c:tickLblPos val="nextTo"/>
        <c:crossAx val="149719296"/>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'Chart data'!$C$25</c:f>
              <c:strCache>
                <c:ptCount val="1"/>
                <c:pt idx="0">
                  <c:v>PZ041</c:v>
                </c:pt>
              </c:strCache>
            </c:strRef>
          </c:tx>
          <c:invertIfNegative val="0"/>
          <c:dPt>
            <c:idx val="0"/>
            <c:invertIfNegative val="0"/>
            <c:bubble3D val="0"/>
            <c:spPr>
              <a:solidFill>
                <a:srgbClr val="C6D9F1"/>
              </a:solidFill>
            </c:spPr>
          </c:dPt>
          <c:dLbls>
            <c:dLblPos val="ctr"/>
            <c:showLegendKey val="0"/>
            <c:showVal val="1"/>
            <c:showCatName val="0"/>
            <c:showSerName val="0"/>
            <c:showPercent val="0"/>
            <c:showBubbleSize val="0"/>
            <c:showLeaderLines val="0"/>
          </c:dLbls>
          <c:cat>
            <c:strRef>
              <c:f>'Chart data'!$B$33</c:f>
              <c:strCache>
                <c:ptCount val="1"/>
                <c:pt idx="0">
                  <c:v>HbA1c (4 or more)</c:v>
                </c:pt>
              </c:strCache>
            </c:strRef>
          </c:cat>
          <c:val>
            <c:numRef>
              <c:f>'Chart data'!$C$33</c:f>
              <c:numCache>
                <c:formatCode>0.0%</c:formatCode>
                <c:ptCount val="1"/>
                <c:pt idx="0">
                  <c:v>0.68421052631578949</c:v>
                </c:pt>
              </c:numCache>
            </c:numRef>
          </c:val>
        </c:ser>
        <c:ser>
          <c:idx val="1"/>
          <c:order val="1"/>
          <c:tx>
            <c:strRef>
              <c:f>'Chart data'!$D$25</c:f>
              <c:strCache>
                <c:ptCount val="1"/>
                <c:pt idx="0">
                  <c:v>East of England</c:v>
                </c:pt>
              </c:strCache>
            </c:strRef>
          </c:tx>
          <c:spPr>
            <a:solidFill>
              <a:srgbClr val="558ED5"/>
            </a:solidFill>
          </c:spPr>
          <c:invertIfNegative val="0"/>
          <c:dLbls>
            <c:dLblPos val="ctr"/>
            <c:showLegendKey val="0"/>
            <c:showVal val="1"/>
            <c:showCatName val="0"/>
            <c:showSerName val="0"/>
            <c:showPercent val="0"/>
            <c:showBubbleSize val="0"/>
            <c:showLeaderLines val="0"/>
          </c:dLbls>
          <c:cat>
            <c:strRef>
              <c:f>'Chart data'!$B$33</c:f>
              <c:strCache>
                <c:ptCount val="1"/>
                <c:pt idx="0">
                  <c:v>HbA1c (4 or more)</c:v>
                </c:pt>
              </c:strCache>
            </c:strRef>
          </c:cat>
          <c:val>
            <c:numRef>
              <c:f>'Chart data'!$D$33</c:f>
              <c:numCache>
                <c:formatCode>0.0%</c:formatCode>
                <c:ptCount val="1"/>
                <c:pt idx="0">
                  <c:v>0.49725490196078431</c:v>
                </c:pt>
              </c:numCache>
            </c:numRef>
          </c:val>
        </c:ser>
        <c:ser>
          <c:idx val="2"/>
          <c:order val="2"/>
          <c:tx>
            <c:strRef>
              <c:f>'Chart data'!$E$25</c:f>
              <c:strCache>
                <c:ptCount val="1"/>
                <c:pt idx="0">
                  <c:v>England and Wales</c:v>
                </c:pt>
              </c:strCache>
            </c:strRef>
          </c:tx>
          <c:spPr>
            <a:solidFill>
              <a:srgbClr val="17375E"/>
            </a:solidFill>
          </c:spPr>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'Chart data'!$B$33</c:f>
              <c:strCache>
                <c:ptCount val="1"/>
                <c:pt idx="0">
                  <c:v>HbA1c (4 or more)</c:v>
                </c:pt>
              </c:strCache>
            </c:strRef>
          </c:cat>
          <c:val>
            <c:numRef>
              <c:f>'Chart data'!$E$33</c:f>
              <c:numCache>
                <c:formatCode>0.0%</c:formatCode>
                <c:ptCount val="1"/>
                <c:pt idx="0">
                  <c:v>0.48256303451943106</c:v>
                </c:pt>
              </c:numCache>
            </c:numRef>
          </c:val>
        </c:ser>
        <c:dLbls>
          <c:showLegendKey val="0"/>
          <c:showVal val="0"/>
          <c:showCatName val="0"/>
          <c:showSerName val="0"/>
          <c:showPercent val="0"/>
          <c:showBubbleSize val="0"/>
        </c:dLbls>
        <c:gapWidth val="150"/>
        <c:axId val="149752832"/>
        <c:axId val="149758720"/>
      </c:barChart>
      <c:catAx>
        <c:axId val="149752832"/>
        <c:scaling>
          <c:orientation val="minMax"/>
        </c:scaling>
        <c:delete val="0"/>
        <c:axPos val="b"/>
        <c:majorTickMark val="out"/>
        <c:minorTickMark val="none"/>
        <c:tickLblPos val="nextTo"/>
        <c:crossAx val="149758720"/>
        <c:crosses val="autoZero"/>
        <c:auto val="1"/>
        <c:lblAlgn val="ctr"/>
        <c:lblOffset val="100"/>
        <c:noMultiLvlLbl val="0"/>
      </c:catAx>
      <c:valAx>
        <c:axId val="149758720"/>
        <c:scaling>
          <c:orientation val="minMax"/>
          <c:max val="1"/>
        </c:scaling>
        <c:delete val="0"/>
        <c:axPos val="l"/>
        <c:numFmt formatCode="0%" sourceLinked="0"/>
        <c:majorTickMark val="out"/>
        <c:minorTickMark val="none"/>
        <c:tickLblPos val="nextTo"/>
        <c:crossAx val="149752832"/>
        <c:crosses val="autoZero"/>
        <c:crossBetween val="between"/>
      </c:valAx>
    </c:plotArea>
    <c:legend>
      <c:legendPos val="t"/>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6002438671544"/>
          <c:y val="3.2216223082984843E-2"/>
          <c:w val="0.84165697398061468"/>
          <c:h val="0.83673085608487685"/>
        </c:manualLayout>
      </c:layout>
      <c:scatterChart>
        <c:scatterStyle val="lineMarker"/>
        <c:varyColors val="0"/>
        <c:ser>
          <c:idx val="0"/>
          <c:order val="0"/>
          <c:tx>
            <c:v>All other units</c:v>
          </c:tx>
          <c:spPr>
            <a:ln w="28575">
              <a:noFill/>
            </a:ln>
          </c:spPr>
          <c:marker>
            <c:symbol val="diamond"/>
            <c:size val="4"/>
            <c:spPr>
              <a:solidFill>
                <a:schemeClr val="accent1">
                  <a:lumMod val="40000"/>
                  <a:lumOff val="60000"/>
                </a:schemeClr>
              </a:solidFill>
              <a:ln>
                <a:noFill/>
              </a:ln>
            </c:spPr>
          </c:marker>
          <c:xVal>
            <c:numRef>
              <c:f>'HbA1c&gt;80_adjusted'!$D$3:$D$177</c:f>
              <c:numCache>
                <c:formatCode>General</c:formatCode>
                <c:ptCount val="175"/>
                <c:pt idx="0">
                  <c:v>113</c:v>
                </c:pt>
                <c:pt idx="1">
                  <c:v>286</c:v>
                </c:pt>
                <c:pt idx="2">
                  <c:v>181</c:v>
                </c:pt>
                <c:pt idx="3">
                  <c:v>216</c:v>
                </c:pt>
                <c:pt idx="4">
                  <c:v>243</c:v>
                </c:pt>
                <c:pt idx="5">
                  <c:v>164</c:v>
                </c:pt>
                <c:pt idx="6">
                  <c:v>326</c:v>
                </c:pt>
                <c:pt idx="7">
                  <c:v>90</c:v>
                </c:pt>
                <c:pt idx="8">
                  <c:v>140</c:v>
                </c:pt>
                <c:pt idx="9">
                  <c:v>120</c:v>
                </c:pt>
                <c:pt idx="10">
                  <c:v>102</c:v>
                </c:pt>
                <c:pt idx="11">
                  <c:v>53</c:v>
                </c:pt>
                <c:pt idx="12">
                  <c:v>101</c:v>
                </c:pt>
                <c:pt idx="13">
                  <c:v>53</c:v>
                </c:pt>
                <c:pt idx="14">
                  <c:v>89</c:v>
                </c:pt>
                <c:pt idx="15">
                  <c:v>122</c:v>
                </c:pt>
                <c:pt idx="16">
                  <c:v>196</c:v>
                </c:pt>
                <c:pt idx="17">
                  <c:v>105</c:v>
                </c:pt>
                <c:pt idx="18">
                  <c:v>156</c:v>
                </c:pt>
                <c:pt idx="19">
                  <c:v>47</c:v>
                </c:pt>
                <c:pt idx="20">
                  <c:v>106</c:v>
                </c:pt>
                <c:pt idx="21">
                  <c:v>310</c:v>
                </c:pt>
                <c:pt idx="22">
                  <c:v>236</c:v>
                </c:pt>
                <c:pt idx="23">
                  <c:v>54</c:v>
                </c:pt>
                <c:pt idx="24">
                  <c:v>91</c:v>
                </c:pt>
                <c:pt idx="25">
                  <c:v>101</c:v>
                </c:pt>
                <c:pt idx="26">
                  <c:v>87</c:v>
                </c:pt>
                <c:pt idx="27">
                  <c:v>289</c:v>
                </c:pt>
                <c:pt idx="28">
                  <c:v>119</c:v>
                </c:pt>
                <c:pt idx="29">
                  <c:v>111</c:v>
                </c:pt>
                <c:pt idx="30">
                  <c:v>227</c:v>
                </c:pt>
                <c:pt idx="31">
                  <c:v>128</c:v>
                </c:pt>
                <c:pt idx="32">
                  <c:v>104</c:v>
                </c:pt>
                <c:pt idx="33">
                  <c:v>239</c:v>
                </c:pt>
                <c:pt idx="34">
                  <c:v>252</c:v>
                </c:pt>
                <c:pt idx="35">
                  <c:v>280</c:v>
                </c:pt>
                <c:pt idx="36">
                  <c:v>85</c:v>
                </c:pt>
                <c:pt idx="37">
                  <c:v>85</c:v>
                </c:pt>
                <c:pt idx="38">
                  <c:v>120</c:v>
                </c:pt>
                <c:pt idx="39">
                  <c:v>147</c:v>
                </c:pt>
                <c:pt idx="40">
                  <c:v>183</c:v>
                </c:pt>
                <c:pt idx="41">
                  <c:v>79</c:v>
                </c:pt>
                <c:pt idx="42">
                  <c:v>109</c:v>
                </c:pt>
                <c:pt idx="43">
                  <c:v>203</c:v>
                </c:pt>
                <c:pt idx="44">
                  <c:v>291</c:v>
                </c:pt>
                <c:pt idx="45">
                  <c:v>80</c:v>
                </c:pt>
                <c:pt idx="46">
                  <c:v>147</c:v>
                </c:pt>
                <c:pt idx="47">
                  <c:v>102</c:v>
                </c:pt>
                <c:pt idx="48">
                  <c:v>213</c:v>
                </c:pt>
                <c:pt idx="49">
                  <c:v>185</c:v>
                </c:pt>
                <c:pt idx="50">
                  <c:v>99</c:v>
                </c:pt>
                <c:pt idx="51">
                  <c:v>158</c:v>
                </c:pt>
                <c:pt idx="52">
                  <c:v>95</c:v>
                </c:pt>
                <c:pt idx="53">
                  <c:v>193</c:v>
                </c:pt>
                <c:pt idx="54">
                  <c:v>177</c:v>
                </c:pt>
                <c:pt idx="55">
                  <c:v>162</c:v>
                </c:pt>
                <c:pt idx="56">
                  <c:v>155</c:v>
                </c:pt>
                <c:pt idx="57">
                  <c:v>78</c:v>
                </c:pt>
                <c:pt idx="58">
                  <c:v>362</c:v>
                </c:pt>
                <c:pt idx="59">
                  <c:v>47</c:v>
                </c:pt>
                <c:pt idx="60">
                  <c:v>162</c:v>
                </c:pt>
                <c:pt idx="61">
                  <c:v>196</c:v>
                </c:pt>
                <c:pt idx="62">
                  <c:v>181</c:v>
                </c:pt>
                <c:pt idx="63">
                  <c:v>82</c:v>
                </c:pt>
                <c:pt idx="64">
                  <c:v>54</c:v>
                </c:pt>
                <c:pt idx="65">
                  <c:v>128</c:v>
                </c:pt>
                <c:pt idx="66">
                  <c:v>99</c:v>
                </c:pt>
                <c:pt idx="67">
                  <c:v>111</c:v>
                </c:pt>
                <c:pt idx="68">
                  <c:v>162</c:v>
                </c:pt>
                <c:pt idx="69">
                  <c:v>250</c:v>
                </c:pt>
                <c:pt idx="70">
                  <c:v>67</c:v>
                </c:pt>
                <c:pt idx="71">
                  <c:v>258</c:v>
                </c:pt>
                <c:pt idx="72">
                  <c:v>178</c:v>
                </c:pt>
                <c:pt idx="73">
                  <c:v>45</c:v>
                </c:pt>
                <c:pt idx="74">
                  <c:v>266</c:v>
                </c:pt>
                <c:pt idx="75">
                  <c:v>77</c:v>
                </c:pt>
                <c:pt idx="76">
                  <c:v>394</c:v>
                </c:pt>
                <c:pt idx="77">
                  <c:v>160</c:v>
                </c:pt>
                <c:pt idx="78">
                  <c:v>139</c:v>
                </c:pt>
                <c:pt idx="79">
                  <c:v>155</c:v>
                </c:pt>
                <c:pt idx="80">
                  <c:v>111</c:v>
                </c:pt>
                <c:pt idx="81">
                  <c:v>104</c:v>
                </c:pt>
                <c:pt idx="82">
                  <c:v>282</c:v>
                </c:pt>
                <c:pt idx="83">
                  <c:v>236</c:v>
                </c:pt>
                <c:pt idx="84">
                  <c:v>120</c:v>
                </c:pt>
                <c:pt idx="85">
                  <c:v>60</c:v>
                </c:pt>
                <c:pt idx="86">
                  <c:v>83</c:v>
                </c:pt>
                <c:pt idx="87">
                  <c:v>187</c:v>
                </c:pt>
                <c:pt idx="88">
                  <c:v>154</c:v>
                </c:pt>
                <c:pt idx="89">
                  <c:v>112</c:v>
                </c:pt>
                <c:pt idx="90">
                  <c:v>118</c:v>
                </c:pt>
                <c:pt idx="91">
                  <c:v>118</c:v>
                </c:pt>
                <c:pt idx="92">
                  <c:v>85</c:v>
                </c:pt>
                <c:pt idx="93">
                  <c:v>197</c:v>
                </c:pt>
                <c:pt idx="94">
                  <c:v>265</c:v>
                </c:pt>
                <c:pt idx="95">
                  <c:v>119</c:v>
                </c:pt>
                <c:pt idx="96">
                  <c:v>69</c:v>
                </c:pt>
                <c:pt idx="97">
                  <c:v>74</c:v>
                </c:pt>
                <c:pt idx="98">
                  <c:v>153</c:v>
                </c:pt>
                <c:pt idx="99">
                  <c:v>212</c:v>
                </c:pt>
                <c:pt idx="100">
                  <c:v>99</c:v>
                </c:pt>
                <c:pt idx="101">
                  <c:v>126</c:v>
                </c:pt>
                <c:pt idx="102">
                  <c:v>38</c:v>
                </c:pt>
                <c:pt idx="103">
                  <c:v>183</c:v>
                </c:pt>
                <c:pt idx="104">
                  <c:v>221</c:v>
                </c:pt>
                <c:pt idx="105">
                  <c:v>159</c:v>
                </c:pt>
                <c:pt idx="106">
                  <c:v>82</c:v>
                </c:pt>
                <c:pt idx="107">
                  <c:v>442</c:v>
                </c:pt>
                <c:pt idx="108">
                  <c:v>75</c:v>
                </c:pt>
                <c:pt idx="109">
                  <c:v>58</c:v>
                </c:pt>
                <c:pt idx="110">
                  <c:v>160</c:v>
                </c:pt>
                <c:pt idx="111">
                  <c:v>111</c:v>
                </c:pt>
                <c:pt idx="112">
                  <c:v>140</c:v>
                </c:pt>
                <c:pt idx="113">
                  <c:v>125</c:v>
                </c:pt>
                <c:pt idx="114">
                  <c:v>103</c:v>
                </c:pt>
                <c:pt idx="115">
                  <c:v>103</c:v>
                </c:pt>
                <c:pt idx="116">
                  <c:v>123</c:v>
                </c:pt>
                <c:pt idx="117">
                  <c:v>146</c:v>
                </c:pt>
                <c:pt idx="118">
                  <c:v>128</c:v>
                </c:pt>
                <c:pt idx="119">
                  <c:v>55</c:v>
                </c:pt>
                <c:pt idx="120">
                  <c:v>116</c:v>
                </c:pt>
                <c:pt idx="121">
                  <c:v>279</c:v>
                </c:pt>
                <c:pt idx="122">
                  <c:v>152</c:v>
                </c:pt>
                <c:pt idx="123">
                  <c:v>121</c:v>
                </c:pt>
                <c:pt idx="124">
                  <c:v>175</c:v>
                </c:pt>
                <c:pt idx="125">
                  <c:v>35</c:v>
                </c:pt>
                <c:pt idx="126">
                  <c:v>106</c:v>
                </c:pt>
                <c:pt idx="127">
                  <c:v>155</c:v>
                </c:pt>
                <c:pt idx="128">
                  <c:v>165</c:v>
                </c:pt>
                <c:pt idx="129">
                  <c:v>163</c:v>
                </c:pt>
                <c:pt idx="130">
                  <c:v>99</c:v>
                </c:pt>
                <c:pt idx="131">
                  <c:v>151</c:v>
                </c:pt>
                <c:pt idx="132">
                  <c:v>109</c:v>
                </c:pt>
                <c:pt idx="133">
                  <c:v>41</c:v>
                </c:pt>
                <c:pt idx="134">
                  <c:v>108</c:v>
                </c:pt>
                <c:pt idx="135">
                  <c:v>126</c:v>
                </c:pt>
                <c:pt idx="136">
                  <c:v>155</c:v>
                </c:pt>
                <c:pt idx="137">
                  <c:v>149</c:v>
                </c:pt>
                <c:pt idx="138">
                  <c:v>193</c:v>
                </c:pt>
                <c:pt idx="139">
                  <c:v>99</c:v>
                </c:pt>
                <c:pt idx="140">
                  <c:v>199</c:v>
                </c:pt>
                <c:pt idx="141">
                  <c:v>36</c:v>
                </c:pt>
                <c:pt idx="142">
                  <c:v>203</c:v>
                </c:pt>
                <c:pt idx="143">
                  <c:v>102</c:v>
                </c:pt>
                <c:pt idx="144">
                  <c:v>169</c:v>
                </c:pt>
                <c:pt idx="145">
                  <c:v>78</c:v>
                </c:pt>
                <c:pt idx="146">
                  <c:v>44</c:v>
                </c:pt>
                <c:pt idx="147">
                  <c:v>125</c:v>
                </c:pt>
                <c:pt idx="148">
                  <c:v>61</c:v>
                </c:pt>
                <c:pt idx="149">
                  <c:v>1</c:v>
                </c:pt>
                <c:pt idx="150">
                  <c:v>102</c:v>
                </c:pt>
                <c:pt idx="151">
                  <c:v>83</c:v>
                </c:pt>
                <c:pt idx="152">
                  <c:v>107</c:v>
                </c:pt>
                <c:pt idx="153">
                  <c:v>457</c:v>
                </c:pt>
                <c:pt idx="154">
                  <c:v>209</c:v>
                </c:pt>
                <c:pt idx="155">
                  <c:v>113</c:v>
                </c:pt>
                <c:pt idx="156">
                  <c:v>220</c:v>
                </c:pt>
                <c:pt idx="157">
                  <c:v>177</c:v>
                </c:pt>
                <c:pt idx="158">
                  <c:v>204</c:v>
                </c:pt>
                <c:pt idx="159">
                  <c:v>112</c:v>
                </c:pt>
                <c:pt idx="160">
                  <c:v>158</c:v>
                </c:pt>
                <c:pt idx="161">
                  <c:v>183</c:v>
                </c:pt>
                <c:pt idx="162">
                  <c:v>109</c:v>
                </c:pt>
                <c:pt idx="163">
                  <c:v>127</c:v>
                </c:pt>
                <c:pt idx="164">
                  <c:v>106</c:v>
                </c:pt>
                <c:pt idx="165">
                  <c:v>78</c:v>
                </c:pt>
                <c:pt idx="166">
                  <c:v>103</c:v>
                </c:pt>
                <c:pt idx="167">
                  <c:v>99</c:v>
                </c:pt>
                <c:pt idx="168">
                  <c:v>272</c:v>
                </c:pt>
                <c:pt idx="169">
                  <c:v>266</c:v>
                </c:pt>
                <c:pt idx="170">
                  <c:v>259</c:v>
                </c:pt>
                <c:pt idx="171">
                  <c:v>130</c:v>
                </c:pt>
                <c:pt idx="172">
                  <c:v>250</c:v>
                </c:pt>
              </c:numCache>
            </c:numRef>
          </c:xVal>
          <c:yVal>
            <c:numRef>
              <c:f>'HbA1c&gt;80_adjusted'!$E$3:$E$177</c:f>
              <c:numCache>
                <c:formatCode>0.0%</c:formatCode>
                <c:ptCount val="175"/>
                <c:pt idx="0">
                  <c:v>0.24203508020637174</c:v>
                </c:pt>
                <c:pt idx="1">
                  <c:v>0.16475912708035095</c:v>
                </c:pt>
                <c:pt idx="2">
                  <c:v>0.17994651312078541</c:v>
                </c:pt>
                <c:pt idx="3">
                  <c:v>0.17932970521191924</c:v>
                </c:pt>
                <c:pt idx="4">
                  <c:v>0.14175819247378046</c:v>
                </c:pt>
                <c:pt idx="5">
                  <c:v>0.14584669097196631</c:v>
                </c:pt>
                <c:pt idx="6">
                  <c:v>9.8420421365693525E-2</c:v>
                </c:pt>
                <c:pt idx="7">
                  <c:v>0.24208078975527861</c:v>
                </c:pt>
                <c:pt idx="8">
                  <c:v>0.16247657116443437</c:v>
                </c:pt>
                <c:pt idx="9">
                  <c:v>0.24069745026523839</c:v>
                </c:pt>
                <c:pt idx="10">
                  <c:v>0.24262280565537495</c:v>
                </c:pt>
                <c:pt idx="11">
                  <c:v>0.24534608925085422</c:v>
                </c:pt>
                <c:pt idx="12">
                  <c:v>0.18366346138299622</c:v>
                </c:pt>
                <c:pt idx="13">
                  <c:v>4.5572899860410014E-2</c:v>
                </c:pt>
                <c:pt idx="14">
                  <c:v>0.14612214948729818</c:v>
                </c:pt>
                <c:pt idx="15">
                  <c:v>0.22336655250092882</c:v>
                </c:pt>
                <c:pt idx="16">
                  <c:v>0.26180398788612619</c:v>
                </c:pt>
                <c:pt idx="17">
                  <c:v>0.19395697037642592</c:v>
                </c:pt>
                <c:pt idx="18">
                  <c:v>0.12901063844585589</c:v>
                </c:pt>
                <c:pt idx="19">
                  <c:v>0.1913357005569935</c:v>
                </c:pt>
                <c:pt idx="20">
                  <c:v>0.23003728135770948</c:v>
                </c:pt>
                <c:pt idx="21">
                  <c:v>0.20418799272023591</c:v>
                </c:pt>
                <c:pt idx="22">
                  <c:v>0.22191342185240243</c:v>
                </c:pt>
                <c:pt idx="23">
                  <c:v>0.1438621252262719</c:v>
                </c:pt>
                <c:pt idx="24">
                  <c:v>0.16904410632377548</c:v>
                </c:pt>
                <c:pt idx="25">
                  <c:v>0.13313957121916917</c:v>
                </c:pt>
                <c:pt idx="26">
                  <c:v>0.31473175385512464</c:v>
                </c:pt>
                <c:pt idx="27">
                  <c:v>0.17275610516194961</c:v>
                </c:pt>
                <c:pt idx="28">
                  <c:v>0.15022382046377036</c:v>
                </c:pt>
                <c:pt idx="29">
                  <c:v>0.18289532337246137</c:v>
                </c:pt>
                <c:pt idx="30">
                  <c:v>7.8608484879679696E-2</c:v>
                </c:pt>
                <c:pt idx="31">
                  <c:v>0.11078244215062352</c:v>
                </c:pt>
                <c:pt idx="32">
                  <c:v>0.22610485535744881</c:v>
                </c:pt>
                <c:pt idx="33">
                  <c:v>0.28141452229329933</c:v>
                </c:pt>
                <c:pt idx="34">
                  <c:v>0.17642386294677892</c:v>
                </c:pt>
                <c:pt idx="35">
                  <c:v>8.0419733573241919E-2</c:v>
                </c:pt>
                <c:pt idx="36">
                  <c:v>0.15242905643620924</c:v>
                </c:pt>
                <c:pt idx="37">
                  <c:v>0.14234045049620328</c:v>
                </c:pt>
                <c:pt idx="38">
                  <c:v>0.23960543624659408</c:v>
                </c:pt>
                <c:pt idx="39">
                  <c:v>9.0525334219485318E-2</c:v>
                </c:pt>
                <c:pt idx="40">
                  <c:v>0.34704918811206681</c:v>
                </c:pt>
                <c:pt idx="41">
                  <c:v>0.17766851860678529</c:v>
                </c:pt>
                <c:pt idx="42">
                  <c:v>0.24126458617516408</c:v>
                </c:pt>
                <c:pt idx="43">
                  <c:v>0.18512145455543283</c:v>
                </c:pt>
                <c:pt idx="44">
                  <c:v>0.23103783354959614</c:v>
                </c:pt>
                <c:pt idx="45">
                  <c:v>0.14815376990483844</c:v>
                </c:pt>
                <c:pt idx="46">
                  <c:v>0.11640981488687181</c:v>
                </c:pt>
                <c:pt idx="47">
                  <c:v>0.17836287543641799</c:v>
                </c:pt>
                <c:pt idx="48">
                  <c:v>0.12528061336581983</c:v>
                </c:pt>
                <c:pt idx="49">
                  <c:v>0.22151664521983869</c:v>
                </c:pt>
                <c:pt idx="50">
                  <c:v>0.10893918224979329</c:v>
                </c:pt>
                <c:pt idx="51">
                  <c:v>0.10821710313534361</c:v>
                </c:pt>
                <c:pt idx="52">
                  <c:v>0.21539834172704894</c:v>
                </c:pt>
                <c:pt idx="53">
                  <c:v>8.6370140702109979E-2</c:v>
                </c:pt>
                <c:pt idx="54">
                  <c:v>0.18121716320718467</c:v>
                </c:pt>
                <c:pt idx="55">
                  <c:v>0.11930856880880693</c:v>
                </c:pt>
                <c:pt idx="56">
                  <c:v>7.7887332025074779E-2</c:v>
                </c:pt>
                <c:pt idx="57">
                  <c:v>0.18140813032796804</c:v>
                </c:pt>
                <c:pt idx="58">
                  <c:v>0.1631701382712703</c:v>
                </c:pt>
                <c:pt idx="59">
                  <c:v>0.18924970961634846</c:v>
                </c:pt>
                <c:pt idx="60">
                  <c:v>0.22820659332226279</c:v>
                </c:pt>
                <c:pt idx="61">
                  <c:v>0.19257087243440499</c:v>
                </c:pt>
                <c:pt idx="62">
                  <c:v>8.7378663698170253E-2</c:v>
                </c:pt>
                <c:pt idx="63">
                  <c:v>0.26318379483317411</c:v>
                </c:pt>
                <c:pt idx="64">
                  <c:v>0.14919906831299926</c:v>
                </c:pt>
                <c:pt idx="65">
                  <c:v>0.1863330372967231</c:v>
                </c:pt>
                <c:pt idx="66">
                  <c:v>0.16461352049019315</c:v>
                </c:pt>
                <c:pt idx="67">
                  <c:v>0.11302585486524608</c:v>
                </c:pt>
                <c:pt idx="68">
                  <c:v>0.23654860749241949</c:v>
                </c:pt>
                <c:pt idx="69">
                  <c:v>0.11960913528183006</c:v>
                </c:pt>
                <c:pt idx="70">
                  <c:v>0.19706522004288618</c:v>
                </c:pt>
                <c:pt idx="71">
                  <c:v>0.14922386835512336</c:v>
                </c:pt>
                <c:pt idx="72">
                  <c:v>0.12141528415266205</c:v>
                </c:pt>
                <c:pt idx="73">
                  <c:v>0.12222175934369604</c:v>
                </c:pt>
                <c:pt idx="74">
                  <c:v>0.17211741141137676</c:v>
                </c:pt>
                <c:pt idx="75">
                  <c:v>0.13328158445062152</c:v>
                </c:pt>
                <c:pt idx="76">
                  <c:v>0.13609289206415184</c:v>
                </c:pt>
                <c:pt idx="77">
                  <c:v>0.24181606024579697</c:v>
                </c:pt>
                <c:pt idx="78">
                  <c:v>0.25460940623690448</c:v>
                </c:pt>
                <c:pt idx="79">
                  <c:v>0.20458136991364928</c:v>
                </c:pt>
                <c:pt idx="80">
                  <c:v>0.23677393825985546</c:v>
                </c:pt>
                <c:pt idx="81">
                  <c:v>0.18775796022697169</c:v>
                </c:pt>
                <c:pt idx="82">
                  <c:v>0.16180373841272164</c:v>
                </c:pt>
                <c:pt idx="83">
                  <c:v>0.14213505120217962</c:v>
                </c:pt>
                <c:pt idx="84">
                  <c:v>0.14147044645958862</c:v>
                </c:pt>
                <c:pt idx="85">
                  <c:v>0.14930430711734607</c:v>
                </c:pt>
                <c:pt idx="86">
                  <c:v>0.12736500246765586</c:v>
                </c:pt>
                <c:pt idx="87">
                  <c:v>0.18980362969532893</c:v>
                </c:pt>
                <c:pt idx="88">
                  <c:v>0.2148498403030204</c:v>
                </c:pt>
                <c:pt idx="89">
                  <c:v>0.14103819729982756</c:v>
                </c:pt>
                <c:pt idx="90">
                  <c:v>0.14727676483872187</c:v>
                </c:pt>
                <c:pt idx="91">
                  <c:v>0.1780581676778008</c:v>
                </c:pt>
                <c:pt idx="92">
                  <c:v>0.18144150892440009</c:v>
                </c:pt>
                <c:pt idx="93">
                  <c:v>0.11261104139519718</c:v>
                </c:pt>
                <c:pt idx="94">
                  <c:v>0.16835160803676785</c:v>
                </c:pt>
                <c:pt idx="95">
                  <c:v>0.17757894126904344</c:v>
                </c:pt>
                <c:pt idx="96">
                  <c:v>0.12568426862384613</c:v>
                </c:pt>
                <c:pt idx="97">
                  <c:v>0.28043976579708363</c:v>
                </c:pt>
                <c:pt idx="98">
                  <c:v>0.226121219115895</c:v>
                </c:pt>
                <c:pt idx="99">
                  <c:v>0.25486259476726458</c:v>
                </c:pt>
                <c:pt idx="100">
                  <c:v>0.17332862057009638</c:v>
                </c:pt>
                <c:pt idx="101">
                  <c:v>0.12687120274879607</c:v>
                </c:pt>
                <c:pt idx="102">
                  <c:v>0.26766794799340143</c:v>
                </c:pt>
                <c:pt idx="103">
                  <c:v>0.12504097270890266</c:v>
                </c:pt>
                <c:pt idx="104">
                  <c:v>0.18697309170865112</c:v>
                </c:pt>
                <c:pt idx="105">
                  <c:v>0.16063316253517371</c:v>
                </c:pt>
                <c:pt idx="106">
                  <c:v>0.17303555670582757</c:v>
                </c:pt>
                <c:pt idx="107">
                  <c:v>0.24567777396391605</c:v>
                </c:pt>
                <c:pt idx="108">
                  <c:v>0.40181435208671501</c:v>
                </c:pt>
                <c:pt idx="109">
                  <c:v>5.2559627500513448E-2</c:v>
                </c:pt>
                <c:pt idx="110">
                  <c:v>0.17320007966742548</c:v>
                </c:pt>
                <c:pt idx="111">
                  <c:v>9.729430933406881E-2</c:v>
                </c:pt>
                <c:pt idx="112">
                  <c:v>0.15919496975504099</c:v>
                </c:pt>
                <c:pt idx="113">
                  <c:v>0.16499462786111593</c:v>
                </c:pt>
                <c:pt idx="114">
                  <c:v>0.29530602832460701</c:v>
                </c:pt>
                <c:pt idx="115">
                  <c:v>0.26963015901437315</c:v>
                </c:pt>
                <c:pt idx="116">
                  <c:v>0.33818435948106523</c:v>
                </c:pt>
                <c:pt idx="117">
                  <c:v>0.16495556605172157</c:v>
                </c:pt>
                <c:pt idx="118">
                  <c:v>0.21185363634621995</c:v>
                </c:pt>
                <c:pt idx="119">
                  <c:v>0.12662381246476198</c:v>
                </c:pt>
                <c:pt idx="120">
                  <c:v>0.14353354914135141</c:v>
                </c:pt>
                <c:pt idx="121">
                  <c:v>0.20597421914492872</c:v>
                </c:pt>
                <c:pt idx="122">
                  <c:v>0.14821639338503206</c:v>
                </c:pt>
                <c:pt idx="123">
                  <c:v>0.13333022399396902</c:v>
                </c:pt>
                <c:pt idx="124">
                  <c:v>0.17525842200934097</c:v>
                </c:pt>
                <c:pt idx="125">
                  <c:v>4.7213680696737634E-2</c:v>
                </c:pt>
                <c:pt idx="126">
                  <c:v>7.5456860776493176E-2</c:v>
                </c:pt>
                <c:pt idx="127">
                  <c:v>0.20060183777403803</c:v>
                </c:pt>
                <c:pt idx="128">
                  <c:v>0.13099993016717856</c:v>
                </c:pt>
                <c:pt idx="129">
                  <c:v>0.25044239077392816</c:v>
                </c:pt>
                <c:pt idx="130">
                  <c:v>0.15792264538794154</c:v>
                </c:pt>
                <c:pt idx="131">
                  <c:v>9.3608409037033338E-2</c:v>
                </c:pt>
                <c:pt idx="132">
                  <c:v>5.582373081228624E-2</c:v>
                </c:pt>
                <c:pt idx="133">
                  <c:v>0.17356230738794043</c:v>
                </c:pt>
                <c:pt idx="134">
                  <c:v>0.13500892841087825</c:v>
                </c:pt>
                <c:pt idx="135">
                  <c:v>0.129554132988733</c:v>
                </c:pt>
                <c:pt idx="136">
                  <c:v>0.23009080047819735</c:v>
                </c:pt>
                <c:pt idx="137">
                  <c:v>0.15808348914479756</c:v>
                </c:pt>
                <c:pt idx="138">
                  <c:v>0.30377837297309546</c:v>
                </c:pt>
                <c:pt idx="139">
                  <c:v>0.16088984507818285</c:v>
                </c:pt>
                <c:pt idx="140">
                  <c:v>0.20721235933592419</c:v>
                </c:pt>
                <c:pt idx="141">
                  <c:v>0.12969928217321808</c:v>
                </c:pt>
                <c:pt idx="142">
                  <c:v>0.28761490710433818</c:v>
                </c:pt>
                <c:pt idx="143">
                  <c:v>0.18105072793187937</c:v>
                </c:pt>
                <c:pt idx="144">
                  <c:v>0.2469506581636588</c:v>
                </c:pt>
                <c:pt idx="145">
                  <c:v>0.15422620836546172</c:v>
                </c:pt>
                <c:pt idx="146">
                  <c:v>0.17714653949822573</c:v>
                </c:pt>
                <c:pt idx="147">
                  <c:v>0.28272283654646835</c:v>
                </c:pt>
                <c:pt idx="148">
                  <c:v>0.14300180972033016</c:v>
                </c:pt>
                <c:pt idx="149">
                  <c:v>0</c:v>
                </c:pt>
                <c:pt idx="150">
                  <c:v>0.15800475531051889</c:v>
                </c:pt>
                <c:pt idx="151">
                  <c:v>0.21906542217516534</c:v>
                </c:pt>
                <c:pt idx="152">
                  <c:v>0.12657201127945181</c:v>
                </c:pt>
                <c:pt idx="153">
                  <c:v>0.15494563357780458</c:v>
                </c:pt>
                <c:pt idx="154">
                  <c:v>0.22515579131710364</c:v>
                </c:pt>
                <c:pt idx="155">
                  <c:v>0.20906802670867125</c:v>
                </c:pt>
                <c:pt idx="156">
                  <c:v>0.19428127206068602</c:v>
                </c:pt>
                <c:pt idx="157">
                  <c:v>0.2294511769530396</c:v>
                </c:pt>
                <c:pt idx="158">
                  <c:v>0.11955154683681708</c:v>
                </c:pt>
                <c:pt idx="159">
                  <c:v>0.2228739257461865</c:v>
                </c:pt>
                <c:pt idx="160">
                  <c:v>0.27615803407758127</c:v>
                </c:pt>
                <c:pt idx="161">
                  <c:v>0.21456105195571179</c:v>
                </c:pt>
                <c:pt idx="162">
                  <c:v>6.8036836398633949E-2</c:v>
                </c:pt>
                <c:pt idx="163">
                  <c:v>0.24043035083511921</c:v>
                </c:pt>
                <c:pt idx="164">
                  <c:v>0.12542511183878197</c:v>
                </c:pt>
                <c:pt idx="165">
                  <c:v>6.0555988224786798E-2</c:v>
                </c:pt>
                <c:pt idx="166">
                  <c:v>0.23083788042688205</c:v>
                </c:pt>
                <c:pt idx="167">
                  <c:v>0.14843953740934171</c:v>
                </c:pt>
                <c:pt idx="168">
                  <c:v>0.21579539732241568</c:v>
                </c:pt>
                <c:pt idx="169">
                  <c:v>0.20191233185186808</c:v>
                </c:pt>
                <c:pt idx="170">
                  <c:v>0.13746770898345453</c:v>
                </c:pt>
                <c:pt idx="171">
                  <c:v>0.13134378108781802</c:v>
                </c:pt>
                <c:pt idx="172">
                  <c:v>0.15289064712037242</c:v>
                </c:pt>
              </c:numCache>
            </c:numRef>
          </c:yVal>
          <c:smooth val="0"/>
        </c:ser>
        <c:ser>
          <c:idx val="6"/>
          <c:order val="1"/>
          <c:tx>
            <c:strRef>
              <c:f>'Unit list'!$E$1</c:f>
              <c:strCache>
                <c:ptCount val="1"/>
                <c:pt idx="0">
                  <c:v>Units in East of England</c:v>
                </c:pt>
              </c:strCache>
            </c:strRef>
          </c:tx>
          <c:spPr>
            <a:ln w="28575">
              <a:noFill/>
            </a:ln>
          </c:spPr>
          <c:marker>
            <c:symbol val="diamond"/>
            <c:size val="10"/>
            <c:spPr>
              <a:solidFill>
                <a:schemeClr val="accent1">
                  <a:lumMod val="75000"/>
                </a:schemeClr>
              </a:solidFill>
              <a:ln>
                <a:noFill/>
              </a:ln>
            </c:spPr>
          </c:marker>
          <c:xVal>
            <c:numRef>
              <c:f>'HbA1c&gt;80_adjusted'!$F$3:$F$175</c:f>
              <c:numCache>
                <c:formatCode>0</c:formatCode>
                <c:ptCount val="173"/>
                <c:pt idx="0">
                  <c:v>-1</c:v>
                </c:pt>
                <c:pt idx="1">
                  <c:v>286</c:v>
                </c:pt>
                <c:pt idx="2">
                  <c:v>-1</c:v>
                </c:pt>
                <c:pt idx="3">
                  <c:v>-1</c:v>
                </c:pt>
                <c:pt idx="4">
                  <c:v>-1</c:v>
                </c:pt>
                <c:pt idx="5">
                  <c:v>-1</c:v>
                </c:pt>
                <c:pt idx="6">
                  <c:v>-1</c:v>
                </c:pt>
                <c:pt idx="7">
                  <c:v>-1</c:v>
                </c:pt>
                <c:pt idx="8">
                  <c:v>140</c:v>
                </c:pt>
                <c:pt idx="9">
                  <c:v>-1</c:v>
                </c:pt>
                <c:pt idx="10">
                  <c:v>-1</c:v>
                </c:pt>
                <c:pt idx="11">
                  <c:v>-1</c:v>
                </c:pt>
                <c:pt idx="12">
                  <c:v>-1</c:v>
                </c:pt>
                <c:pt idx="13">
                  <c:v>-1</c:v>
                </c:pt>
                <c:pt idx="14">
                  <c:v>-1</c:v>
                </c:pt>
                <c:pt idx="15">
                  <c:v>-1</c:v>
                </c:pt>
                <c:pt idx="16">
                  <c:v>196</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155</c:v>
                </c:pt>
                <c:pt idx="57">
                  <c:v>-1</c:v>
                </c:pt>
                <c:pt idx="58">
                  <c:v>-1</c:v>
                </c:pt>
                <c:pt idx="59">
                  <c:v>-1</c:v>
                </c:pt>
                <c:pt idx="60">
                  <c:v>162</c:v>
                </c:pt>
                <c:pt idx="61">
                  <c:v>-1</c:v>
                </c:pt>
                <c:pt idx="62">
                  <c:v>-1</c:v>
                </c:pt>
                <c:pt idx="63">
                  <c:v>-1</c:v>
                </c:pt>
                <c:pt idx="64">
                  <c:v>-1</c:v>
                </c:pt>
                <c:pt idx="65">
                  <c:v>-1</c:v>
                </c:pt>
                <c:pt idx="66">
                  <c:v>99</c:v>
                </c:pt>
                <c:pt idx="67">
                  <c:v>-1</c:v>
                </c:pt>
                <c:pt idx="68">
                  <c:v>-1</c:v>
                </c:pt>
                <c:pt idx="69">
                  <c:v>-1</c:v>
                </c:pt>
                <c:pt idx="70">
                  <c:v>-1</c:v>
                </c:pt>
                <c:pt idx="71">
                  <c:v>-1</c:v>
                </c:pt>
                <c:pt idx="72">
                  <c:v>-1</c:v>
                </c:pt>
                <c:pt idx="73">
                  <c:v>-1</c:v>
                </c:pt>
                <c:pt idx="74">
                  <c:v>266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119</c:v>
                </c:pt>
                <c:pt idx="96">
                  <c:v>-1</c:v>
                </c:pt>
                <c:pt idx="97">
                  <c:v>-1</c:v>
                </c:pt>
                <c:pt idx="98">
                  <c:v>-1</c:v>
                </c:pt>
                <c:pt idx="99">
                  <c:v>212</c:v>
                </c:pt>
                <c:pt idx="100">
                  <c:v>-1</c:v>
                </c:pt>
                <c:pt idx="101">
                  <c:v>-1</c:v>
                </c:pt>
                <c:pt idx="102">
                  <c:v>-1</c:v>
                </c:pt>
                <c:pt idx="103">
                  <c:v>-1</c:v>
                </c:pt>
                <c:pt idx="104">
                  <c:v>-1</c:v>
                </c:pt>
                <c:pt idx="105">
                  <c:v>-1</c:v>
                </c:pt>
                <c:pt idx="106">
                  <c:v>-1</c:v>
                </c:pt>
                <c:pt idx="107">
                  <c:v>-1</c:v>
                </c:pt>
                <c:pt idx="108">
                  <c:v>-1</c:v>
                </c:pt>
                <c:pt idx="109">
                  <c:v>-1</c:v>
                </c:pt>
                <c:pt idx="110">
                  <c:v>-1</c:v>
                </c:pt>
                <c:pt idx="111">
                  <c:v>-1</c:v>
                </c:pt>
                <c:pt idx="112">
                  <c:v>140</c:v>
                </c:pt>
                <c:pt idx="113">
                  <c:v>-1</c:v>
                </c:pt>
                <c:pt idx="114">
                  <c:v>-1</c:v>
                </c:pt>
                <c:pt idx="115">
                  <c:v>-1</c:v>
                </c:pt>
                <c:pt idx="116">
                  <c:v>-1</c:v>
                </c:pt>
                <c:pt idx="117">
                  <c:v>-1</c:v>
                </c:pt>
                <c:pt idx="118">
                  <c:v>128</c:v>
                </c:pt>
                <c:pt idx="119">
                  <c:v>-1</c:v>
                </c:pt>
                <c:pt idx="120">
                  <c:v>-1</c:v>
                </c:pt>
                <c:pt idx="121">
                  <c:v>-1</c:v>
                </c:pt>
                <c:pt idx="122">
                  <c:v>-1</c:v>
                </c:pt>
                <c:pt idx="123">
                  <c:v>-1</c:v>
                </c:pt>
                <c:pt idx="124">
                  <c:v>-1</c:v>
                </c:pt>
                <c:pt idx="125">
                  <c:v>-1</c:v>
                </c:pt>
                <c:pt idx="126">
                  <c:v>-1</c:v>
                </c:pt>
                <c:pt idx="127">
                  <c:v>-1</c:v>
                </c:pt>
                <c:pt idx="128">
                  <c:v>165</c:v>
                </c:pt>
                <c:pt idx="129">
                  <c:v>163</c:v>
                </c:pt>
                <c:pt idx="130">
                  <c:v>-1</c:v>
                </c:pt>
                <c:pt idx="131">
                  <c:v>-1</c:v>
                </c:pt>
                <c:pt idx="132">
                  <c:v>-1</c:v>
                </c:pt>
                <c:pt idx="133">
                  <c:v>-1</c:v>
                </c:pt>
                <c:pt idx="134">
                  <c:v>-1</c:v>
                </c:pt>
                <c:pt idx="135">
                  <c:v>-1</c:v>
                </c:pt>
                <c:pt idx="136">
                  <c:v>-1</c:v>
                </c:pt>
                <c:pt idx="137">
                  <c:v>-1</c:v>
                </c:pt>
                <c:pt idx="138">
                  <c:v>193</c:v>
                </c:pt>
                <c:pt idx="139">
                  <c:v>-1</c:v>
                </c:pt>
                <c:pt idx="140">
                  <c:v>-1</c:v>
                </c:pt>
                <c:pt idx="141">
                  <c:v>-1</c:v>
                </c:pt>
                <c:pt idx="142">
                  <c:v>-1</c:v>
                </c:pt>
                <c:pt idx="143">
                  <c:v>-1</c:v>
                </c:pt>
                <c:pt idx="144">
                  <c:v>-1</c:v>
                </c:pt>
                <c:pt idx="145">
                  <c:v>-1</c:v>
                </c:pt>
                <c:pt idx="146">
                  <c:v>-1</c:v>
                </c:pt>
                <c:pt idx="147">
                  <c:v>-1</c:v>
                </c:pt>
                <c:pt idx="148">
                  <c:v>-1</c:v>
                </c:pt>
                <c:pt idx="149">
                  <c:v>-1</c:v>
                </c:pt>
                <c:pt idx="150">
                  <c:v>-1</c:v>
                </c:pt>
                <c:pt idx="151">
                  <c:v>83</c:v>
                </c:pt>
                <c:pt idx="152">
                  <c:v>-1</c:v>
                </c:pt>
                <c:pt idx="153">
                  <c:v>-1</c:v>
                </c:pt>
                <c:pt idx="154">
                  <c:v>-1</c:v>
                </c:pt>
                <c:pt idx="155">
                  <c:v>-1</c:v>
                </c:pt>
                <c:pt idx="156">
                  <c:v>-1</c:v>
                </c:pt>
                <c:pt idx="157">
                  <c:v>-1</c:v>
                </c:pt>
                <c:pt idx="158">
                  <c:v>-1</c:v>
                </c:pt>
                <c:pt idx="159">
                  <c:v>112</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'HbA1c&gt;80_adjusted'!$G$3:$G$175</c:f>
              <c:numCache>
                <c:formatCode>0.0%</c:formatCode>
                <c:ptCount val="173"/>
                <c:pt idx="0">
                  <c:v>-1</c:v>
                </c:pt>
                <c:pt idx="1">
                  <c:v>0.16475912708035095</c:v>
                </c:pt>
                <c:pt idx="2">
                  <c:v>-1</c:v>
                </c:pt>
                <c:pt idx="3">
                  <c:v>-1</c:v>
                </c:pt>
                <c:pt idx="4">
                  <c:v>-1</c:v>
                </c:pt>
                <c:pt idx="5">
                  <c:v>-1</c:v>
                </c:pt>
                <c:pt idx="6">
                  <c:v>-1</c:v>
                </c:pt>
                <c:pt idx="7">
                  <c:v>-1</c:v>
                </c:pt>
                <c:pt idx="8">
                  <c:v>0.16247657116443437</c:v>
                </c:pt>
                <c:pt idx="9">
                  <c:v>-1</c:v>
                </c:pt>
                <c:pt idx="10">
                  <c:v>-1</c:v>
                </c:pt>
                <c:pt idx="11">
                  <c:v>-1</c:v>
                </c:pt>
                <c:pt idx="12">
                  <c:v>-1</c:v>
                </c:pt>
                <c:pt idx="13">
                  <c:v>-1</c:v>
                </c:pt>
                <c:pt idx="14">
                  <c:v>-1</c:v>
                </c:pt>
                <c:pt idx="15">
                  <c:v>-1</c:v>
                </c:pt>
                <c:pt idx="16">
                  <c:v>0.26180398788612619</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0.17642386294677892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7.7887332025074779E-2</c:v>
                </c:pt>
                <c:pt idx="57">
                  <c:v>-1</c:v>
                </c:pt>
                <c:pt idx="58">
                  <c:v>-1</c:v>
                </c:pt>
                <c:pt idx="59">
                  <c:v>-1</c:v>
                </c:pt>
                <c:pt idx="60">
                  <c:v>0.22820659332226279</c:v>
                </c:pt>
                <c:pt idx="61">
                  <c:v>-1</c:v>
                </c:pt>
                <c:pt idx="62">
                  <c:v>-1</c:v>
                </c:pt>
                <c:pt idx="63">
                  <c:v>-1</c:v>
                </c:pt>
                <c:pt idx="64">
                  <c:v>-1</c:v>
                </c:pt>
                <c:pt idx="65">
                  <c:v>-1</c:v>
                </c:pt>
                <c:pt idx="66">
                  <c:v>0.16461352049019315</c:v>
                </c:pt>
                <c:pt idx="67">
                  <c:v>-1</c:v>
                </c:pt>
                <c:pt idx="68">
                  <c:v>-1</c:v>
                </c:pt>
                <c:pt idx="69">
                  <c:v>-1</c:v>
                </c:pt>
                <c:pt idx="70">
                  <c:v>-1</c:v>
                </c:pt>
                <c:pt idx="71">
                  <c:v>-1</c:v>
                </c:pt>
                <c:pt idx="72">
                  <c:v>-1</c:v>
                </c:pt>
                <c:pt idx="73">
                  <c:v>-1</c:v>
                </c:pt>
                <c:pt idx="74">
                  <c:v>0.17211741141137676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0.17757894126904344</c:v>
                </c:pt>
                <c:pt idx="96">
                  <c:v>-1</c:v>
                </c:pt>
                <c:pt idx="97">
                  <c:v>-1</c:v>
                </c:pt>
                <c:pt idx="98">
                  <c:v>-1</c:v>
                </c:pt>
                <c:pt idx="99">
                  <c:v>0.25486259476726458</c:v>
                </c:pt>
                <c:pt idx="100">
                  <c:v>-1</c:v>
                </c:pt>
                <c:pt idx="101">
                  <c:v>-1</c:v>
                </c:pt>
                <c:pt idx="102">
                  <c:v>-1</c:v>
                </c:pt>
                <c:pt idx="103">
                  <c:v>-1</c:v>
                </c:pt>
                <c:pt idx="104">
                  <c:v>-1</c:v>
                </c:pt>
                <c:pt idx="105">
                  <c:v>-1</c:v>
                </c:pt>
                <c:pt idx="106">
                  <c:v>-1</c:v>
                </c:pt>
                <c:pt idx="107">
                  <c:v>-1</c:v>
                </c:pt>
                <c:pt idx="108">
                  <c:v>-1</c:v>
                </c:pt>
                <c:pt idx="109">
                  <c:v>-1</c:v>
                </c:pt>
                <c:pt idx="110">
                  <c:v>-1</c:v>
                </c:pt>
                <c:pt idx="111">
                  <c:v>-1</c:v>
                </c:pt>
                <c:pt idx="112">
                  <c:v>0.15919496975504099</c:v>
                </c:pt>
                <c:pt idx="113">
                  <c:v>-1</c:v>
                </c:pt>
                <c:pt idx="114">
                  <c:v>-1</c:v>
                </c:pt>
                <c:pt idx="115">
                  <c:v>-1</c:v>
                </c:pt>
                <c:pt idx="116">
                  <c:v>-1</c:v>
                </c:pt>
                <c:pt idx="117">
                  <c:v>-1</c:v>
                </c:pt>
                <c:pt idx="118">
                  <c:v>0.21185363634621995</c:v>
                </c:pt>
                <c:pt idx="119">
                  <c:v>-1</c:v>
                </c:pt>
                <c:pt idx="120">
                  <c:v>-1</c:v>
                </c:pt>
                <c:pt idx="121">
                  <c:v>-1</c:v>
                </c:pt>
                <c:pt idx="122">
                  <c:v>-1</c:v>
                </c:pt>
                <c:pt idx="123">
                  <c:v>-1</c:v>
                </c:pt>
                <c:pt idx="124">
                  <c:v>-1</c:v>
                </c:pt>
                <c:pt idx="125">
                  <c:v>-1</c:v>
                </c:pt>
                <c:pt idx="126">
                  <c:v>-1</c:v>
                </c:pt>
                <c:pt idx="127">
                  <c:v>-1</c:v>
                </c:pt>
                <c:pt idx="128">
                  <c:v>0.13099993016717856</c:v>
                </c:pt>
                <c:pt idx="129">
                  <c:v>0.25044239077392816</c:v>
                </c:pt>
                <c:pt idx="130">
                  <c:v>-1</c:v>
                </c:pt>
                <c:pt idx="131">
                  <c:v>-1</c:v>
                </c:pt>
                <c:pt idx="132">
                  <c:v>-1</c:v>
                </c:pt>
                <c:pt idx="133">
                  <c:v>-1</c:v>
                </c:pt>
                <c:pt idx="134">
                  <c:v>-1</c:v>
                </c:pt>
                <c:pt idx="135">
                  <c:v>-1</c:v>
                </c:pt>
                <c:pt idx="136">
                  <c:v>-1</c:v>
                </c:pt>
                <c:pt idx="137">
                  <c:v>-1</c:v>
                </c:pt>
                <c:pt idx="138">
                  <c:v>0.30377837297309546</c:v>
                </c:pt>
                <c:pt idx="139">
                  <c:v>-1</c:v>
                </c:pt>
                <c:pt idx="140">
                  <c:v>-1</c:v>
                </c:pt>
                <c:pt idx="141">
                  <c:v>-1</c:v>
                </c:pt>
                <c:pt idx="142">
                  <c:v>-1</c:v>
                </c:pt>
                <c:pt idx="143">
                  <c:v>-1</c:v>
                </c:pt>
                <c:pt idx="144">
                  <c:v>-1</c:v>
                </c:pt>
                <c:pt idx="145">
                  <c:v>-1</c:v>
                </c:pt>
                <c:pt idx="146">
                  <c:v>-1</c:v>
                </c:pt>
                <c:pt idx="147">
                  <c:v>-1</c:v>
                </c:pt>
                <c:pt idx="148">
                  <c:v>-1</c:v>
                </c:pt>
                <c:pt idx="149">
                  <c:v>-1</c:v>
                </c:pt>
                <c:pt idx="150">
                  <c:v>-1</c:v>
                </c:pt>
                <c:pt idx="151">
                  <c:v>0.21906542217516534</c:v>
                </c:pt>
                <c:pt idx="152">
                  <c:v>-1</c:v>
                </c:pt>
                <c:pt idx="153">
                  <c:v>-1</c:v>
                </c:pt>
                <c:pt idx="154">
                  <c:v>-1</c:v>
                </c:pt>
                <c:pt idx="155">
                  <c:v>-1</c:v>
                </c:pt>
                <c:pt idx="156">
                  <c:v>-1</c:v>
                </c:pt>
                <c:pt idx="157">
                  <c:v>-1</c:v>
                </c:pt>
                <c:pt idx="158">
                  <c:v>-1</c:v>
                </c:pt>
                <c:pt idx="159">
                  <c:v>0.2228739257461865</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7"/>
          <c:order val="2"/>
          <c:tx>
            <c:strRef>
              <c:f>'Unit list'!$B$1</c:f>
              <c:strCache>
                <c:ptCount val="1"/>
                <c:pt idx="0">
                  <c:v>PZ041</c:v>
                </c:pt>
              </c:strCache>
            </c:strRef>
          </c:tx>
          <c:spPr>
            <a:ln w="28575">
              <a:noFill/>
            </a:ln>
          </c:spPr>
          <c:marker>
            <c:symbol val="diamond"/>
            <c:size val="12"/>
            <c:spPr>
              <a:solidFill>
                <a:srgbClr val="FF0000"/>
              </a:solidFill>
              <a:ln>
                <a:noFill/>
              </a:ln>
            </c:spPr>
          </c:marker>
          <c:xVal>
            <c:numRef>
              <c:f>'HbA1c&gt;80_adjusted'!$H$3:$H$175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'HbA1c&gt;80_adjusted'!$I$3:$I$175</c:f>
              <c:numCache>
                <c:formatCode>0.0%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0.17642386294677892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1"/>
          <c:order val="3"/>
          <c:tx>
            <c:v>95% significance</c:v>
          </c:tx>
          <c:spPr>
            <a:ln w="28575">
              <a:solidFill>
                <a:schemeClr val="tx2">
                  <a:lumMod val="50000"/>
                </a:schemeClr>
              </a:solidFill>
              <a:prstDash val="sysDash"/>
            </a:ln>
          </c:spPr>
          <c:marker>
            <c:symbol val="none"/>
          </c:marker>
          <c:xVal>
            <c:numRef>
              <c:f>'HbA1c&gt;80_adjusted'!$L$3:$L$252</c:f>
              <c:numCache>
                <c:formatCode>General</c:formatCode>
                <c:ptCount val="2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numCache>
            </c:numRef>
          </c:xVal>
          <c:yVal>
            <c:numRef>
              <c:f>'HbA1c&gt;80_adjusted'!$M$3:$M$252</c:f>
              <c:numCache>
                <c:formatCode>0%</c:formatCode>
                <c:ptCount val="250"/>
                <c:pt idx="0">
                  <c:v>7.4216589972316335E-3</c:v>
                </c:pt>
                <c:pt idx="1">
                  <c:v>1.3842683565339898E-2</c:v>
                </c:pt>
                <c:pt idx="2">
                  <c:v>1.9481721497667252E-2</c:v>
                </c:pt>
                <c:pt idx="3">
                  <c:v>2.4494082636452759E-2</c:v>
                </c:pt>
                <c:pt idx="4">
                  <c:v>2.8993905463962747E-2</c:v>
                </c:pt>
                <c:pt idx="5">
                  <c:v>3.3067426867369083E-2</c:v>
                </c:pt>
                <c:pt idx="6">
                  <c:v>3.678131891302705E-2</c:v>
                </c:pt>
                <c:pt idx="7">
                  <c:v>4.0188138625939278E-2</c:v>
                </c:pt>
                <c:pt idx="8">
                  <c:v>4.3330011068254758E-2</c:v>
                </c:pt>
                <c:pt idx="9">
                  <c:v>4.624118992377238E-2</c:v>
                </c:pt>
                <c:pt idx="10">
                  <c:v>4.8949881663590572E-2</c:v>
                </c:pt>
                <c:pt idx="11">
                  <c:v>5.147957300714006E-2</c:v>
                </c:pt>
                <c:pt idx="12">
                  <c:v>5.3850015155592387E-2</c:v>
                </c:pt>
                <c:pt idx="13">
                  <c:v>5.6077965737676261E-2</c:v>
                </c:pt>
                <c:pt idx="14">
                  <c:v>5.8177756449877528E-2</c:v>
                </c:pt>
                <c:pt idx="15">
                  <c:v>6.0161733154019612E-2</c:v>
                </c:pt>
                <c:pt idx="16">
                  <c:v>6.2040601214314407E-2</c:v>
                </c:pt>
                <c:pt idx="17">
                  <c:v>6.3823699450807903E-2</c:v>
                </c:pt>
                <c:pt idx="18">
                  <c:v>6.5519219639346787E-2</c:v>
                </c:pt>
                <c:pt idx="19">
                  <c:v>6.7134383993356014E-2</c:v>
                </c:pt>
                <c:pt idx="20">
                  <c:v>6.8675589879771307E-2</c:v>
                </c:pt>
                <c:pt idx="21">
                  <c:v>7.0148528735254914E-2</c:v>
                </c:pt>
                <c:pt idx="22">
                  <c:v>7.1558284485079546E-2</c:v>
                </c:pt>
                <c:pt idx="23">
                  <c:v>7.2909415541626832E-2</c:v>
                </c:pt>
                <c:pt idx="24">
                  <c:v>7.4206023546706315E-2</c:v>
                </c:pt>
                <c:pt idx="25">
                  <c:v>7.5451811334982605E-2</c:v>
                </c:pt>
                <c:pt idx="26">
                  <c:v>7.6650132073821792E-2</c:v>
                </c:pt>
                <c:pt idx="27">
                  <c:v>7.7804031134632634E-2</c:v>
                </c:pt>
                <c:pt idx="28">
                  <c:v>7.8916281941300681E-2</c:v>
                </c:pt>
                <c:pt idx="29">
                  <c:v>7.9989416800109236E-2</c:v>
                </c:pt>
                <c:pt idx="30">
                  <c:v>8.1025753526151101E-2</c:v>
                </c:pt>
                <c:pt idx="31">
                  <c:v>8.2027418531486221E-2</c:v>
                </c:pt>
                <c:pt idx="32">
                  <c:v>8.2996366921108497E-2</c:v>
                </c:pt>
                <c:pt idx="33">
                  <c:v>8.3934400047329868E-2</c:v>
                </c:pt>
                <c:pt idx="34">
                  <c:v>8.484318089628308E-2</c:v>
                </c:pt>
                <c:pt idx="35">
                  <c:v>8.572424761794388E-2</c:v>
                </c:pt>
                <c:pt idx="36">
                  <c:v>8.6579025460330611E-2</c:v>
                </c:pt>
                <c:pt idx="37">
                  <c:v>8.7408837327005107E-2</c:v>
                </c:pt>
                <c:pt idx="38">
                  <c:v>8.821491314283561E-2</c:v>
                </c:pt>
                <c:pt idx="39">
                  <c:v>8.8998398184758618E-2</c:v>
                </c:pt>
                <c:pt idx="40">
                  <c:v>8.9760360510850692E-2</c:v>
                </c:pt>
                <c:pt idx="41">
                  <c:v>9.0501797601504425E-2</c:v>
                </c:pt>
                <c:pt idx="42">
                  <c:v>9.12236423101703E-2</c:v>
                </c:pt>
                <c:pt idx="43">
                  <c:v>9.12236423101703E-2</c:v>
                </c:pt>
                <c:pt idx="44">
                  <c:v>9.1926768207414633E-2</c:v>
                </c:pt>
                <c:pt idx="45">
                  <c:v>9.2611994390481026E-2</c:v>
                </c:pt>
                <c:pt idx="46">
                  <c:v>9.3280089820768089E-2</c:v>
                </c:pt>
                <c:pt idx="47">
                  <c:v>9.393177724333647E-2</c:v>
                </c:pt>
                <c:pt idx="48">
                  <c:v>9.456773673549447E-2</c:v>
                </c:pt>
                <c:pt idx="49">
                  <c:v>9.5188608925477217E-2</c:v>
                </c:pt>
                <c:pt idx="50">
                  <c:v>9.5794997917066083E-2</c:v>
                </c:pt>
                <c:pt idx="51">
                  <c:v>9.6387473951555835E-2</c:v>
                </c:pt>
                <c:pt idx="52">
                  <c:v>9.6966575834651111E-2</c:v>
                </c:pt>
                <c:pt idx="53">
                  <c:v>9.7532813152571673E-2</c:v>
                </c:pt>
                <c:pt idx="54">
                  <c:v>9.8086668298785123E-2</c:v>
                </c:pt>
                <c:pt idx="55">
                  <c:v>9.8628598330301409E-2</c:v>
                </c:pt>
                <c:pt idx="56">
                  <c:v>9.9159036670305151E-2</c:v>
                </c:pt>
                <c:pt idx="57">
                  <c:v>9.9678394672014461E-2</c:v>
                </c:pt>
                <c:pt idx="58">
                  <c:v>0.10018706305701022</c:v>
                </c:pt>
                <c:pt idx="59">
                  <c:v>0.1006854132398346</c:v>
                </c:pt>
                <c:pt idx="60">
                  <c:v>0.10117379854939207</c:v>
                </c:pt>
                <c:pt idx="61">
                  <c:v>0.10165255535657143</c:v>
                </c:pt>
                <c:pt idx="62">
                  <c:v>0.10212200411652526</c:v>
                </c:pt>
                <c:pt idx="63">
                  <c:v>0.10258245033317531</c:v>
                </c:pt>
                <c:pt idx="64">
                  <c:v>0.10303418545274674</c:v>
                </c:pt>
                <c:pt idx="65">
                  <c:v>0.10347748769245164</c:v>
                </c:pt>
                <c:pt idx="66">
                  <c:v>0.10391262280984119</c:v>
                </c:pt>
                <c:pt idx="67">
                  <c:v>0.1043398448178066</c:v>
                </c:pt>
                <c:pt idx="68">
                  <c:v>0.10475939664973219</c:v>
                </c:pt>
                <c:pt idx="69">
                  <c:v>0.10517151077887693</c:v>
                </c:pt>
                <c:pt idx="70">
                  <c:v>0.10557640979567856</c:v>
                </c:pt>
                <c:pt idx="71">
                  <c:v>0.10597430694633479</c:v>
                </c:pt>
                <c:pt idx="72">
                  <c:v>0.10636540663570848</c:v>
                </c:pt>
                <c:pt idx="73">
                  <c:v>0.10674990489733074</c:v>
                </c:pt>
                <c:pt idx="74">
                  <c:v>0.10712798983302763</c:v>
                </c:pt>
                <c:pt idx="75">
                  <c:v>0.10749984202447542</c:v>
                </c:pt>
                <c:pt idx="76">
                  <c:v>0.10786563491878849</c:v>
                </c:pt>
                <c:pt idx="77">
                  <c:v>0.10822553519006323</c:v>
                </c:pt>
                <c:pt idx="78">
                  <c:v>0.10857970307863871</c:v>
                </c:pt>
                <c:pt idx="79">
                  <c:v>0.10892829270968674</c:v>
                </c:pt>
                <c:pt idx="80">
                  <c:v>0.10927145239261045</c:v>
                </c:pt>
                <c:pt idx="81">
                  <c:v>0.10960932490260925</c:v>
                </c:pt>
                <c:pt idx="82">
                  <c:v>0.10994204774565809</c:v>
                </c:pt>
                <c:pt idx="83">
                  <c:v>0.11026975340804861</c:v>
                </c:pt>
                <c:pt idx="84">
                  <c:v>0.11059256959154862</c:v>
                </c:pt>
                <c:pt idx="85">
                  <c:v>0.1109106194351549</c:v>
                </c:pt>
                <c:pt idx="86">
                  <c:v>0.11122402172433599</c:v>
                </c:pt>
                <c:pt idx="87">
                  <c:v>0.11153289108859551</c:v>
                </c:pt>
                <c:pt idx="88">
                  <c:v>0.11183733818812176</c:v>
                </c:pt>
                <c:pt idx="89">
                  <c:v>0.11213746989023211</c:v>
                </c:pt>
                <c:pt idx="90">
                  <c:v>0.11243338943626856</c:v>
                </c:pt>
                <c:pt idx="91">
                  <c:v>0.11272519659955121</c:v>
                </c:pt>
                <c:pt idx="92">
                  <c:v>0.11301298783495398</c:v>
                </c:pt>
                <c:pt idx="93">
                  <c:v>0.11329685642062386</c:v>
                </c:pt>
                <c:pt idx="94">
                  <c:v>0.11357689259232988</c:v>
                </c:pt>
                <c:pt idx="95">
                  <c:v>0.11385318367089184</c:v>
                </c:pt>
                <c:pt idx="96">
                  <c:v>0.11412581418310869</c:v>
                </c:pt>
                <c:pt idx="97">
                  <c:v>0.11439486597657569</c:v>
                </c:pt>
                <c:pt idx="98">
                  <c:v>0.11466041832875458</c:v>
                </c:pt>
                <c:pt idx="99">
                  <c:v>0.11492254805063425</c:v>
                </c:pt>
                <c:pt idx="100">
                  <c:v>0.11518132958529799</c:v>
                </c:pt>
                <c:pt idx="101">
                  <c:v>0.11543683510169185</c:v>
                </c:pt>
                <c:pt idx="102">
                  <c:v>0.11568913458386842</c:v>
                </c:pt>
                <c:pt idx="103">
                  <c:v>0.11593829591596347</c:v>
                </c:pt>
                <c:pt idx="104">
                  <c:v>0.11618438496314538</c:v>
                </c:pt>
                <c:pt idx="105">
                  <c:v>0.11642746564876158</c:v>
                </c:pt>
                <c:pt idx="106">
                  <c:v>0.11666760002789293</c:v>
                </c:pt>
                <c:pt idx="107">
                  <c:v>0.11690484835751204</c:v>
                </c:pt>
                <c:pt idx="108">
                  <c:v>0.11713926916343097</c:v>
                </c:pt>
                <c:pt idx="109">
                  <c:v>0.11737091930421037</c:v>
                </c:pt>
                <c:pt idx="110">
                  <c:v>0.11759985403219309</c:v>
                </c:pt>
                <c:pt idx="111">
                  <c:v>0.11782612705181408</c:v>
                </c:pt>
                <c:pt idx="112">
                  <c:v>0.11804979057532987</c:v>
                </c:pt>
                <c:pt idx="113">
                  <c:v>0.11827089537610218</c:v>
                </c:pt>
                <c:pt idx="114">
                  <c:v>0.11848949083956159</c:v>
                </c:pt>
                <c:pt idx="115">
                  <c:v>0.11870562501197086</c:v>
                </c:pt>
                <c:pt idx="116">
                  <c:v>0.11891934464709909</c:v>
                </c:pt>
                <c:pt idx="117">
                  <c:v>0.11913069525091252</c:v>
                </c:pt>
                <c:pt idx="118">
                  <c:v>0.11933972112438111</c:v>
                </c:pt>
                <c:pt idx="119">
                  <c:v>0.1195464654044943</c:v>
                </c:pt>
                <c:pt idx="120">
                  <c:v>0.11975097010357461</c:v>
                </c:pt>
                <c:pt idx="121">
                  <c:v>0.11995327614697146</c:v>
                </c:pt>
                <c:pt idx="122">
                  <c:v>0.12015342340921491</c:v>
                </c:pt>
                <c:pt idx="123">
                  <c:v>0.12035145074870238</c:v>
                </c:pt>
                <c:pt idx="124">
                  <c:v>0.12054739604098902</c:v>
                </c:pt>
                <c:pt idx="125">
                  <c:v>0.12074129621074808</c:v>
                </c:pt>
                <c:pt idx="126">
                  <c:v>0.12093318726246327</c:v>
                </c:pt>
                <c:pt idx="127">
                  <c:v>0.12112310430991294</c:v>
                </c:pt>
                <c:pt idx="128">
                  <c:v>0.12131108160450182</c:v>
                </c:pt>
                <c:pt idx="129">
                  <c:v>0.12149715256249355</c:v>
                </c:pt>
                <c:pt idx="130">
                  <c:v>0.12168134979119406</c:v>
                </c:pt>
                <c:pt idx="131">
                  <c:v>0.12186370511413341</c:v>
                </c:pt>
                <c:pt idx="132">
                  <c:v>0.12204424959529163</c:v>
                </c:pt>
                <c:pt idx="133">
                  <c:v>0.12222301356241061</c:v>
                </c:pt>
                <c:pt idx="134">
                  <c:v>0.12240002662943356</c:v>
                </c:pt>
                <c:pt idx="135">
                  <c:v>0.12257531771810944</c:v>
                </c:pt>
                <c:pt idx="136">
                  <c:v>0.12274891507880022</c:v>
                </c:pt>
                <c:pt idx="137">
                  <c:v>0.12292084631052434</c:v>
                </c:pt>
                <c:pt idx="138">
                  <c:v>0.12309113838027057</c:v>
                </c:pt>
                <c:pt idx="139">
                  <c:v>0.12325981764161258</c:v>
                </c:pt>
                <c:pt idx="140">
                  <c:v>0.12342690985265491</c:v>
                </c:pt>
                <c:pt idx="141">
                  <c:v>0.12359244019333812</c:v>
                </c:pt>
                <c:pt idx="142">
                  <c:v>0.1237564332821301</c:v>
                </c:pt>
                <c:pt idx="143">
                  <c:v>0.12391891319212933</c:v>
                </c:pt>
                <c:pt idx="144">
                  <c:v>0.124079903466605</c:v>
                </c:pt>
                <c:pt idx="145">
                  <c:v>0.12423942713399569</c:v>
                </c:pt>
                <c:pt idx="146">
                  <c:v>0.12439750672239111</c:v>
                </c:pt>
                <c:pt idx="147">
                  <c:v>0.12455416427351546</c:v>
                </c:pt>
                <c:pt idx="148">
                  <c:v>0.12470942135623488</c:v>
                </c:pt>
                <c:pt idx="149">
                  <c:v>0.12486329907960618</c:v>
                </c:pt>
                <c:pt idx="150">
                  <c:v>0.12501581810548656</c:v>
                </c:pt>
                <c:pt idx="151">
                  <c:v>0.12516699866072109</c:v>
                </c:pt>
                <c:pt idx="152">
                  <c:v>0.12531686054892471</c:v>
                </c:pt>
                <c:pt idx="153">
                  <c:v>0.12546542316187478</c:v>
                </c:pt>
                <c:pt idx="154">
                  <c:v>0.12561270549052933</c:v>
                </c:pt>
                <c:pt idx="155">
                  <c:v>0.12575872613568526</c:v>
                </c:pt>
                <c:pt idx="156">
                  <c:v>0.12590350331829081</c:v>
                </c:pt>
                <c:pt idx="157">
                  <c:v>0.12604705488942508</c:v>
                </c:pt>
                <c:pt idx="158">
                  <c:v>0.12618939833995774</c:v>
                </c:pt>
                <c:pt idx="159">
                  <c:v>0.12633055080990038</c:v>
                </c:pt>
                <c:pt idx="160">
                  <c:v>0.12647052909746179</c:v>
                </c:pt>
                <c:pt idx="161">
                  <c:v>0.12660934966781767</c:v>
                </c:pt>
                <c:pt idx="162">
                  <c:v>0.12674702866160592</c:v>
                </c:pt>
                <c:pt idx="163">
                  <c:v>0.1268835819031571</c:v>
                </c:pt>
                <c:pt idx="164">
                  <c:v>0.12701902490847</c:v>
                </c:pt>
                <c:pt idx="165">
                  <c:v>0.1271533728929421</c:v>
                </c:pt>
                <c:pt idx="166">
                  <c:v>0.1272866407788627</c:v>
                </c:pt>
                <c:pt idx="167">
                  <c:v>0.1274188432026786</c:v>
                </c:pt>
                <c:pt idx="168">
                  <c:v>0.12754999452203955</c:v>
                </c:pt>
                <c:pt idx="169">
                  <c:v>0.12768010882263178</c:v>
                </c:pt>
                <c:pt idx="170">
                  <c:v>0.12780919992480674</c:v>
                </c:pt>
                <c:pt idx="171">
                  <c:v>0.12793728139001306</c:v>
                </c:pt>
                <c:pt idx="172">
                  <c:v>0.12806436652703751</c:v>
                </c:pt>
                <c:pt idx="173">
                  <c:v>0.12819046839806281</c:v>
                </c:pt>
                <c:pt idx="174">
                  <c:v>0.12831559982454749</c:v>
                </c:pt>
                <c:pt idx="175">
                  <c:v>0.12843977339293533</c:v>
                </c:pt>
                <c:pt idx="176">
                  <c:v>0.12856300146019844</c:v>
                </c:pt>
                <c:pt idx="177">
                  <c:v>0.12868529615922156</c:v>
                </c:pt>
                <c:pt idx="178">
                  <c:v>0.12880666940403152</c:v>
                </c:pt>
                <c:pt idx="179">
                  <c:v>0.12892713289487798</c:v>
                </c:pt>
                <c:pt idx="180">
                  <c:v>0.12904669812316988</c:v>
                </c:pt>
                <c:pt idx="181">
                  <c:v>0.12916537637627276</c:v>
                </c:pt>
                <c:pt idx="182">
                  <c:v>0.12928317874217157</c:v>
                </c:pt>
                <c:pt idx="183">
                  <c:v>0.12940011611400326</c:v>
                </c:pt>
                <c:pt idx="184">
                  <c:v>0.12951619919446347</c:v>
                </c:pt>
                <c:pt idx="185">
                  <c:v>0.12963143850009165</c:v>
                </c:pt>
                <c:pt idx="186">
                  <c:v>0.12974584436543818</c:v>
                </c:pt>
                <c:pt idx="187">
                  <c:v>0.12985942694711777</c:v>
                </c:pt>
                <c:pt idx="188">
                  <c:v>0.12997219622775255</c:v>
                </c:pt>
                <c:pt idx="189">
                  <c:v>0.13008416201980821</c:v>
                </c:pt>
                <c:pt idx="190">
                  <c:v>0.13019533396932725</c:v>
                </c:pt>
                <c:pt idx="191">
                  <c:v>0.13030572155956166</c:v>
                </c:pt>
                <c:pt idx="192">
                  <c:v>0.13041533411450915</c:v>
                </c:pt>
                <c:pt idx="193">
                  <c:v>0.13052418080235545</c:v>
                </c:pt>
                <c:pt idx="194">
                  <c:v>0.13063227063882563</c:v>
                </c:pt>
                <c:pt idx="195">
                  <c:v>0.13073961249044733</c:v>
                </c:pt>
                <c:pt idx="196">
                  <c:v>0.13084621507772884</c:v>
                </c:pt>
                <c:pt idx="197">
                  <c:v>0.13095208697825436</c:v>
                </c:pt>
                <c:pt idx="198">
                  <c:v>0.13105723662969923</c:v>
                </c:pt>
                <c:pt idx="199">
                  <c:v>0.13126540225405239</c:v>
                </c:pt>
                <c:pt idx="200">
                  <c:v>0.13136843442882903</c:v>
                </c:pt>
                <c:pt idx="201">
                  <c:v>0.13147077676376875</c:v>
                </c:pt>
                <c:pt idx="202">
                  <c:v>0.1315724370395904</c:v>
                </c:pt>
                <c:pt idx="203">
                  <c:v>0.1316734229136429</c:v>
                </c:pt>
                <c:pt idx="204">
                  <c:v>0.13177374192242314</c:v>
                </c:pt>
                <c:pt idx="205">
                  <c:v>0.13187340148403118</c:v>
                </c:pt>
                <c:pt idx="206">
                  <c:v>0.13197240890056483</c:v>
                </c:pt>
                <c:pt idx="207">
                  <c:v>0.13207077136045439</c:v>
                </c:pt>
                <c:pt idx="208">
                  <c:v>0.13216849594074076</c:v>
                </c:pt>
                <c:pt idx="209">
                  <c:v>0.13226558960929707</c:v>
                </c:pt>
                <c:pt idx="210">
                  <c:v>0.13236205922699687</c:v>
                </c:pt>
                <c:pt idx="211">
                  <c:v>0.13245791154982897</c:v>
                </c:pt>
                <c:pt idx="212">
                  <c:v>0.13255315323096165</c:v>
                </c:pt>
                <c:pt idx="213">
                  <c:v>0.13264779082275732</c:v>
                </c:pt>
                <c:pt idx="214">
                  <c:v>0.13274183077873855</c:v>
                </c:pt>
                <c:pt idx="215">
                  <c:v>0.1328352794555076</c:v>
                </c:pt>
                <c:pt idx="216">
                  <c:v>0.1329281431146202</c:v>
                </c:pt>
                <c:pt idx="217">
                  <c:v>0.13302042792441526</c:v>
                </c:pt>
                <c:pt idx="218">
                  <c:v>0.13311213996180121</c:v>
                </c:pt>
                <c:pt idx="219">
                  <c:v>0.13320328521400085</c:v>
                </c:pt>
                <c:pt idx="220">
                  <c:v>0.13329386958025549</c:v>
                </c:pt>
                <c:pt idx="221">
                  <c:v>0.13338389887348917</c:v>
                </c:pt>
                <c:pt idx="222">
                  <c:v>0.13347337882193475</c:v>
                </c:pt>
                <c:pt idx="223">
                  <c:v>0.1335623150707225</c:v>
                </c:pt>
                <c:pt idx="224">
                  <c:v>0.13365071318343233</c:v>
                </c:pt>
                <c:pt idx="225">
                  <c:v>0.1337385786436103</c:v>
                </c:pt>
                <c:pt idx="226">
                  <c:v>0.13382591685625103</c:v>
                </c:pt>
                <c:pt idx="227">
                  <c:v>0.13391273314924637</c:v>
                </c:pt>
                <c:pt idx="228">
                  <c:v>0.13399903277480149</c:v>
                </c:pt>
                <c:pt idx="229">
                  <c:v>0.13408482091081902</c:v>
                </c:pt>
                <c:pt idx="230">
                  <c:v>0.13417010266225249</c:v>
                </c:pt>
                <c:pt idx="231">
                  <c:v>0.13425488306242964</c:v>
                </c:pt>
                <c:pt idx="232">
                  <c:v>0.13433916707434607</c:v>
                </c:pt>
                <c:pt idx="233">
                  <c:v>0.13442295959193065</c:v>
                </c:pt>
                <c:pt idx="234">
                  <c:v>0.13450626544128319</c:v>
                </c:pt>
                <c:pt idx="235">
                  <c:v>0.13458908938188449</c:v>
                </c:pt>
                <c:pt idx="236">
                  <c:v>0.13467143610778071</c:v>
                </c:pt>
                <c:pt idx="237">
                  <c:v>0.13475331024874132</c:v>
                </c:pt>
                <c:pt idx="238">
                  <c:v>0.13483471637139263</c:v>
                </c:pt>
                <c:pt idx="239">
                  <c:v>0.13491565898032631</c:v>
                </c:pt>
                <c:pt idx="240">
                  <c:v>0.13499614251918468</c:v>
                </c:pt>
                <c:pt idx="241">
                  <c:v>0.13507617137172237</c:v>
                </c:pt>
                <c:pt idx="242">
                  <c:v>0.13515574986284543</c:v>
                </c:pt>
                <c:pt idx="243">
                  <c:v>0.13523488225962879</c:v>
                </c:pt>
                <c:pt idx="244">
                  <c:v>0.13531357277231171</c:v>
                </c:pt>
                <c:pt idx="245">
                  <c:v>0.13539182555527257</c:v>
                </c:pt>
                <c:pt idx="246">
                  <c:v>0.1354696447079832</c:v>
                </c:pt>
                <c:pt idx="247">
                  <c:v>0.1355470342759432</c:v>
                </c:pt>
                <c:pt idx="248">
                  <c:v>0.13562399825159505</c:v>
                </c:pt>
                <c:pt idx="249">
                  <c:v>0.13570054057521977</c:v>
                </c:pt>
              </c:numCache>
            </c:numRef>
          </c:yVal>
          <c:smooth val="0"/>
        </c:ser>
        <c:ser>
          <c:idx val="2"/>
          <c:order val="4"/>
          <c:tx>
            <c:v>Upper funnel</c:v>
          </c:tx>
          <c:spPr>
            <a:ln w="28575">
              <a:solidFill>
                <a:schemeClr val="tx2">
                  <a:lumMod val="75000"/>
                </a:schemeClr>
              </a:solidFill>
              <a:prstDash val="sysDash"/>
            </a:ln>
          </c:spPr>
          <c:marker>
            <c:symbol val="none"/>
          </c:marker>
          <c:xVal>
            <c:numRef>
              <c:f>'HbA1c&gt;80_adjusted'!$L$3:$L$252</c:f>
              <c:numCache>
                <c:formatCode>General</c:formatCode>
                <c:ptCount val="2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numCache>
            </c:numRef>
          </c:xVal>
          <c:yVal>
            <c:numRef>
              <c:f>'HbA1c&gt;80_adjusted'!$N$3:$N$252</c:f>
              <c:numCache>
                <c:formatCode>0%</c:formatCode>
                <c:ptCount val="250"/>
                <c:pt idx="0">
                  <c:v>0.86408350439712689</c:v>
                </c:pt>
                <c:pt idx="1">
                  <c:v>0.772025615139317</c:v>
                </c:pt>
                <c:pt idx="2">
                  <c:v>0.70523029391577152</c:v>
                </c:pt>
                <c:pt idx="3">
                  <c:v>0.65435777619878988</c:v>
                </c:pt>
                <c:pt idx="4">
                  <c:v>0.61419312311004792</c:v>
                </c:pt>
                <c:pt idx="5">
                  <c:v>0.58159037073971509</c:v>
                </c:pt>
                <c:pt idx="6">
                  <c:v>0.55453612139759478</c:v>
                </c:pt>
                <c:pt idx="7">
                  <c:v>0.53168020059249199</c:v>
                </c:pt>
                <c:pt idx="8">
                  <c:v>0.51208224608016284</c:v>
                </c:pt>
                <c:pt idx="9">
                  <c:v>0.49506647385548352</c:v>
                </c:pt>
                <c:pt idx="10">
                  <c:v>0.48013426397642123</c:v>
                </c:pt>
                <c:pt idx="11">
                  <c:v>0.46690934675099971</c:v>
                </c:pt>
                <c:pt idx="12">
                  <c:v>0.45510221378663579</c:v>
                </c:pt>
                <c:pt idx="13">
                  <c:v>0.44448630859814481</c:v>
                </c:pt>
                <c:pt idx="14">
                  <c:v>0.43488167739315453</c:v>
                </c:pt>
                <c:pt idx="15">
                  <c:v>0.42614348274619357</c:v>
                </c:pt>
                <c:pt idx="16">
                  <c:v>0.41815376865325365</c:v>
                </c:pt>
                <c:pt idx="17">
                  <c:v>0.41081544904232525</c:v>
                </c:pt>
                <c:pt idx="18">
                  <c:v>0.40404784772612551</c:v>
                </c:pt>
                <c:pt idx="19">
                  <c:v>0.39778334067287702</c:v>
                </c:pt>
                <c:pt idx="20">
                  <c:v>0.39196479441499921</c:v>
                </c:pt>
                <c:pt idx="21">
                  <c:v>0.38654358807716283</c:v>
                </c:pt>
                <c:pt idx="22">
                  <c:v>0.38147806908164272</c:v>
                </c:pt>
                <c:pt idx="23">
                  <c:v>0.37673233514541804</c:v>
                </c:pt>
                <c:pt idx="24">
                  <c:v>0.37227526459875676</c:v>
                </c:pt>
                <c:pt idx="25">
                  <c:v>0.36807973769267899</c:v>
                </c:pt>
                <c:pt idx="26">
                  <c:v>0.36412200624256563</c:v>
                </c:pt>
                <c:pt idx="27">
                  <c:v>0.36038117953094367</c:v>
                </c:pt>
                <c:pt idx="28">
                  <c:v>0.35683880210203012</c:v>
                </c:pt>
                <c:pt idx="29">
                  <c:v>0.35347850476284176</c:v>
                </c:pt>
                <c:pt idx="30">
                  <c:v>0.35028571433681654</c:v>
                </c:pt>
                <c:pt idx="31">
                  <c:v>0.34724741089685573</c:v>
                </c:pt>
                <c:pt idx="32">
                  <c:v>0.34435192361769812</c:v>
                </c:pt>
                <c:pt idx="33">
                  <c:v>0.341588758233489</c:v>
                </c:pt>
                <c:pt idx="34">
                  <c:v>0.3389484505098006</c:v>
                </c:pt>
                <c:pt idx="35">
                  <c:v>0.33642244124517068</c:v>
                </c:pt>
                <c:pt idx="36">
                  <c:v>0.33400296918238565</c:v>
                </c:pt>
                <c:pt idx="37">
                  <c:v>0.33168297889116022</c:v>
                </c:pt>
                <c:pt idx="38">
                  <c:v>0.32945604122397082</c:v>
                </c:pt>
                <c:pt idx="39">
                  <c:v>0.32731628437747606</c:v>
                </c:pt>
                <c:pt idx="40">
                  <c:v>0.32525833393733128</c:v>
                </c:pt>
                <c:pt idx="41">
                  <c:v>0.3232772605626818</c:v>
                </c:pt>
                <c:pt idx="42">
                  <c:v>0.32136853419231315</c:v>
                </c:pt>
                <c:pt idx="43">
                  <c:v>0.32136853419231315</c:v>
                </c:pt>
                <c:pt idx="44">
                  <c:v>0.31952798383825692</c:v>
                </c:pt>
                <c:pt idx="45">
                  <c:v>0.31775176218307211</c:v>
                </c:pt>
                <c:pt idx="46">
                  <c:v>0.31603631432065959</c:v>
                </c:pt>
                <c:pt idx="47">
                  <c:v>0.31437835008253689</c:v>
                </c:pt>
                <c:pt idx="48">
                  <c:v>0.31277481947609992</c:v>
                </c:pt>
                <c:pt idx="49">
                  <c:v>0.31122289083180404</c:v>
                </c:pt>
                <c:pt idx="50">
                  <c:v>0.3097199313150068</c:v>
                </c:pt>
                <c:pt idx="51">
                  <c:v>0.30826348950751525</c:v>
                </c:pt>
                <c:pt idx="52">
                  <c:v>0.30685127980536031</c:v>
                </c:pt>
                <c:pt idx="53">
                  <c:v>0.30548116841432882</c:v>
                </c:pt>
                <c:pt idx="54">
                  <c:v>0.3041511607544316</c:v>
                </c:pt>
                <c:pt idx="55">
                  <c:v>0.30285939010967</c:v>
                </c:pt>
                <c:pt idx="56">
                  <c:v>0.3016041073809172</c:v>
                </c:pt>
                <c:pt idx="57">
                  <c:v>0.30038367181806463</c:v>
                </c:pt>
                <c:pt idx="58">
                  <c:v>0.29919654262329054</c:v>
                </c:pt>
                <c:pt idx="59">
                  <c:v>0.29804127133080316</c:v>
                </c:pt>
                <c:pt idx="60">
                  <c:v>0.29691649488003319</c:v>
                </c:pt>
                <c:pt idx="61">
                  <c:v>0.29582092930928822</c:v>
                </c:pt>
                <c:pt idx="62">
                  <c:v>0.29475336400556912</c:v>
                </c:pt>
                <c:pt idx="63">
                  <c:v>0.29371265645378658</c:v>
                </c:pt>
                <c:pt idx="64">
                  <c:v>0.29269772743517142</c:v>
                </c:pt>
                <c:pt idx="65">
                  <c:v>0.29170755663038334</c:v>
                </c:pt>
                <c:pt idx="66">
                  <c:v>0.29074117858781473</c:v>
                </c:pt>
                <c:pt idx="67">
                  <c:v>0.28979767902195031</c:v>
                </c:pt>
                <c:pt idx="68">
                  <c:v>0.28887619141047421</c:v>
                </c:pt>
                <c:pt idx="69">
                  <c:v>0.28797589386218009</c:v>
                </c:pt>
                <c:pt idx="70">
                  <c:v>0.2870960062307012</c:v>
                </c:pt>
                <c:pt idx="71">
                  <c:v>0.28623578745169026</c:v>
                </c:pt>
                <c:pt idx="72">
                  <c:v>0.28539453308338636</c:v>
                </c:pt>
                <c:pt idx="73">
                  <c:v>0.28457157303254821</c:v>
                </c:pt>
                <c:pt idx="74">
                  <c:v>0.28376626944954386</c:v>
                </c:pt>
                <c:pt idx="75">
                  <c:v>0.28297801477799622</c:v>
                </c:pt>
                <c:pt idx="76">
                  <c:v>0.28220622994580963</c:v>
                </c:pt>
                <c:pt idx="77">
                  <c:v>0.28145036268568235</c:v>
                </c:pt>
                <c:pt idx="78">
                  <c:v>0.28070988597434127</c:v>
                </c:pt>
                <c:pt idx="79">
                  <c:v>0.27998429658075225</c:v>
                </c:pt>
                <c:pt idx="80">
                  <c:v>0.27927311371446922</c:v>
                </c:pt>
                <c:pt idx="81">
                  <c:v>0.27857587776609538</c:v>
                </c:pt>
                <c:pt idx="82">
                  <c:v>0.27789214913256549</c:v>
                </c:pt>
                <c:pt idx="83">
                  <c:v>0.27722150712060822</c:v>
                </c:pt>
                <c:pt idx="84">
                  <c:v>0.27656354892234214</c:v>
                </c:pt>
                <c:pt idx="85">
                  <c:v>0.27591788865749001</c:v>
                </c:pt>
                <c:pt idx="86">
                  <c:v>0.27528415647717125</c:v>
                </c:pt>
                <c:pt idx="87">
                  <c:v>0.27466199772467259</c:v>
                </c:pt>
                <c:pt idx="88">
                  <c:v>0.27405107214898022</c:v>
                </c:pt>
                <c:pt idx="89">
                  <c:v>0.27345105316721707</c:v>
                </c:pt>
                <c:pt idx="90">
                  <c:v>0.27286162717244722</c:v>
                </c:pt>
                <c:pt idx="91">
                  <c:v>0.27228249288359901</c:v>
                </c:pt>
                <c:pt idx="92">
                  <c:v>0.27171336073452634</c:v>
                </c:pt>
                <c:pt idx="93">
                  <c:v>0.27115395229946426</c:v>
                </c:pt>
                <c:pt idx="94">
                  <c:v>0.27060399975235616</c:v>
                </c:pt>
                <c:pt idx="95">
                  <c:v>0.27006324535772713</c:v>
                </c:pt>
                <c:pt idx="96">
                  <c:v>0.26953144099096088</c:v>
                </c:pt>
                <c:pt idx="97">
                  <c:v>0.26900834768600324</c:v>
                </c:pt>
                <c:pt idx="98">
                  <c:v>0.26849373520866437</c:v>
                </c:pt>
                <c:pt idx="99">
                  <c:v>0.26798738165383484</c:v>
                </c:pt>
                <c:pt idx="100">
                  <c:v>0.26748907306505165</c:v>
                </c:pt>
                <c:pt idx="101">
                  <c:v>0.26699860307497147</c:v>
                </c:pt>
                <c:pt idx="102">
                  <c:v>0.26651577256541109</c:v>
                </c:pt>
                <c:pt idx="103">
                  <c:v>0.26604038934571483</c:v>
                </c:pt>
                <c:pt idx="104">
                  <c:v>0.26557226784829691</c:v>
                </c:pt>
                <c:pt idx="105">
                  <c:v>0.26511122884029031</c:v>
                </c:pt>
                <c:pt idx="106">
                  <c:v>0.26465709915030899</c:v>
                </c:pt>
                <c:pt idx="107">
                  <c:v>0.26420971140939908</c:v>
                </c:pt>
                <c:pt idx="108">
                  <c:v>0.26376890380532164</c:v>
                </c:pt>
                <c:pt idx="109">
                  <c:v>0.2633345198493649</c:v>
                </c:pt>
                <c:pt idx="110">
                  <c:v>0.26290640815494304</c:v>
                </c:pt>
                <c:pt idx="111">
                  <c:v>0.26248442222728519</c:v>
                </c:pt>
                <c:pt idx="112">
                  <c:v>0.26206842026356725</c:v>
                </c:pt>
                <c:pt idx="113">
                  <c:v>0.26165826496288214</c:v>
                </c:pt>
                <c:pt idx="114">
                  <c:v>0.26125382334548269</c:v>
                </c:pt>
                <c:pt idx="115">
                  <c:v>0.26085496658076973</c:v>
                </c:pt>
                <c:pt idx="116">
                  <c:v>0.26046156982353169</c:v>
                </c:pt>
                <c:pt idx="117">
                  <c:v>0.26007351205797402</c:v>
                </c:pt>
                <c:pt idx="118">
                  <c:v>0.25969067594910533</c:v>
                </c:pt>
                <c:pt idx="119">
                  <c:v>0.2593129477010761</c:v>
                </c:pt>
                <c:pt idx="120">
                  <c:v>0.25894021692208979</c:v>
                </c:pt>
                <c:pt idx="121">
                  <c:v>0.2585723764955305</c:v>
                </c:pt>
                <c:pt idx="122">
                  <c:v>0.25820932245697337</c:v>
                </c:pt>
                <c:pt idx="123">
                  <c:v>0.25785095387676432</c:v>
                </c:pt>
                <c:pt idx="124">
                  <c:v>0.25749717274787415</c:v>
                </c:pt>
                <c:pt idx="125">
                  <c:v>0.2571478838787507</c:v>
                </c:pt>
                <c:pt idx="126">
                  <c:v>0.25680299479090929</c:v>
                </c:pt>
                <c:pt idx="127">
                  <c:v>0.25646241562101635</c:v>
                </c:pt>
                <c:pt idx="128">
                  <c:v>0.25612605902723523</c:v>
                </c:pt>
                <c:pt idx="129">
                  <c:v>0.25579384009962003</c:v>
                </c:pt>
                <c:pt idx="130">
                  <c:v>0.25546567627434935</c:v>
                </c:pt>
                <c:pt idx="131">
                  <c:v>0.25514148725161129</c:v>
                </c:pt>
                <c:pt idx="132">
                  <c:v>0.25482119491695571</c:v>
                </c:pt>
                <c:pt idx="133">
                  <c:v>0.2545047232659437</c:v>
                </c:pt>
                <c:pt idx="134">
                  <c:v>0.25419199833193301</c:v>
                </c:pt>
                <c:pt idx="135">
                  <c:v>0.25388294811684603</c:v>
                </c:pt>
                <c:pt idx="136">
                  <c:v>0.25357750252477679</c:v>
                </c:pt>
                <c:pt idx="137">
                  <c:v>0.25327559329830174</c:v>
                </c:pt>
                <c:pt idx="138">
                  <c:v>0.2529771539573637</c:v>
                </c:pt>
                <c:pt idx="139">
                  <c:v>0.25268211974060995</c:v>
                </c:pt>
                <c:pt idx="140">
                  <c:v>0.25239042754906682</c:v>
                </c:pt>
                <c:pt idx="141">
                  <c:v>0.25210201589204401</c:v>
                </c:pt>
                <c:pt idx="142">
                  <c:v>0.25181682483516399</c:v>
                </c:pt>
                <c:pt idx="143">
                  <c:v>0.25153479595041978</c:v>
                </c:pt>
                <c:pt idx="144">
                  <c:v>0.25125587226816809</c:v>
                </c:pt>
                <c:pt idx="145">
                  <c:v>0.25097999823097056</c:v>
                </c:pt>
                <c:pt idx="146">
                  <c:v>0.25070711964919928</c:v>
                </c:pt>
                <c:pt idx="147">
                  <c:v>0.2504371836583284</c:v>
                </c:pt>
                <c:pt idx="148">
                  <c:v>0.25017013867783627</c:v>
                </c:pt>
                <c:pt idx="149">
                  <c:v>0.24990593437164801</c:v>
                </c:pt>
                <c:pt idx="150">
                  <c:v>0.24964452161004969</c:v>
                </c:pt>
                <c:pt idx="151">
                  <c:v>0.24938585243301148</c:v>
                </c:pt>
                <c:pt idx="152">
                  <c:v>0.24912988001485778</c:v>
                </c:pt>
                <c:pt idx="153">
                  <c:v>0.24887655863022698</c:v>
                </c:pt>
                <c:pt idx="154">
                  <c:v>0.24862584362126519</c:v>
                </c:pt>
                <c:pt idx="155">
                  <c:v>0.24837769136600291</c:v>
                </c:pt>
                <c:pt idx="156">
                  <c:v>0.24813205924786297</c:v>
                </c:pt>
                <c:pt idx="157">
                  <c:v>0.24788890562625376</c:v>
                </c:pt>
                <c:pt idx="158">
                  <c:v>0.24764818980820197</c:v>
                </c:pt>
                <c:pt idx="159">
                  <c:v>0.24740987202098189</c:v>
                </c:pt>
                <c:pt idx="160">
                  <c:v>0.24717391338570061</c:v>
                </c:pt>
                <c:pt idx="161">
                  <c:v>0.2469402758917994</c:v>
                </c:pt>
                <c:pt idx="162">
                  <c:v>0.24670892237243494</c:v>
                </c:pt>
                <c:pt idx="163">
                  <c:v>0.24647981648070397</c:v>
                </c:pt>
                <c:pt idx="164">
                  <c:v>0.24625292266667834</c:v>
                </c:pt>
                <c:pt idx="165">
                  <c:v>0.24602820615521753</c:v>
                </c:pt>
                <c:pt idx="166">
                  <c:v>0.24580563292452837</c:v>
                </c:pt>
                <c:pt idx="167">
                  <c:v>0.24558516968544189</c:v>
                </c:pt>
                <c:pt idx="168">
                  <c:v>0.24536678386137964</c:v>
                </c:pt>
                <c:pt idx="169">
                  <c:v>0.24515044356898275</c:v>
                </c:pt>
                <c:pt idx="170">
                  <c:v>0.2449361175993775</c:v>
                </c:pt>
                <c:pt idx="171">
                  <c:v>0.24472377540005338</c:v>
                </c:pt>
                <c:pt idx="172">
                  <c:v>0.24451338705733042</c:v>
                </c:pt>
                <c:pt idx="173">
                  <c:v>0.24430492327939232</c:v>
                </c:pt>
                <c:pt idx="174">
                  <c:v>0.24409835537986521</c:v>
                </c:pt>
                <c:pt idx="175">
                  <c:v>0.24389365526192089</c:v>
                </c:pt>
                <c:pt idx="176">
                  <c:v>0.24369079540288474</c:v>
                </c:pt>
                <c:pt idx="177">
                  <c:v>0.24348974883933019</c:v>
                </c:pt>
                <c:pt idx="178">
                  <c:v>0.24329048915264107</c:v>
                </c:pt>
                <c:pt idx="179">
                  <c:v>0.24309299045502517</c:v>
                </c:pt>
                <c:pt idx="180">
                  <c:v>0.24289722737596176</c:v>
                </c:pt>
                <c:pt idx="181">
                  <c:v>0.24270317504906852</c:v>
                </c:pt>
                <c:pt idx="182">
                  <c:v>0.24251080909937137</c:v>
                </c:pt>
                <c:pt idx="183">
                  <c:v>0.24232010563096362</c:v>
                </c:pt>
                <c:pt idx="184">
                  <c:v>0.24213104121503984</c:v>
                </c:pt>
                <c:pt idx="185">
                  <c:v>0.24194359287829173</c:v>
                </c:pt>
                <c:pt idx="186">
                  <c:v>0.24175773809165296</c:v>
                </c:pt>
                <c:pt idx="187">
                  <c:v>0.24157345475938038</c:v>
                </c:pt>
                <c:pt idx="188">
                  <c:v>0.24139072120845995</c:v>
                </c:pt>
                <c:pt idx="189">
                  <c:v>0.24120951617832662</c:v>
                </c:pt>
                <c:pt idx="190">
                  <c:v>0.24102981881088648</c:v>
                </c:pt>
                <c:pt idx="191">
                  <c:v>0.24085160864083105</c:v>
                </c:pt>
                <c:pt idx="192">
                  <c:v>0.24067486558623397</c:v>
                </c:pt>
                <c:pt idx="193">
                  <c:v>0.24049956993942026</c:v>
                </c:pt>
                <c:pt idx="194">
                  <c:v>0.24032570235809841</c:v>
                </c:pt>
                <c:pt idx="195">
                  <c:v>0.24015324385674733</c:v>
                </c:pt>
                <c:pt idx="196">
                  <c:v>0.23998217579824882</c:v>
                </c:pt>
                <c:pt idx="197">
                  <c:v>0.23981247988575816</c:v>
                </c:pt>
                <c:pt idx="198">
                  <c:v>0.23964413815480329</c:v>
                </c:pt>
                <c:pt idx="199">
                  <c:v>0.23931144699562576</c:v>
                </c:pt>
                <c:pt idx="200">
                  <c:v>0.2391470632322894</c:v>
                </c:pt>
                <c:pt idx="201">
                  <c:v>0.23898396496595148</c:v>
                </c:pt>
                <c:pt idx="202">
                  <c:v>0.23882213578302663</c:v>
                </c:pt>
                <c:pt idx="203">
                  <c:v>0.23866155955931931</c:v>
                </c:pt>
                <c:pt idx="204">
                  <c:v>0.23850222045353359</c:v>
                </c:pt>
                <c:pt idx="205">
                  <c:v>0.23834410290095973</c:v>
                </c:pt>
                <c:pt idx="206">
                  <c:v>0.23818719160733129</c:v>
                </c:pt>
                <c:pt idx="207">
                  <c:v>0.23803147154284737</c:v>
                </c:pt>
                <c:pt idx="208">
                  <c:v>0.23787692793635487</c:v>
                </c:pt>
                <c:pt idx="209">
                  <c:v>0.23772354626968611</c:v>
                </c:pt>
                <c:pt idx="210">
                  <c:v>0.23757131227214615</c:v>
                </c:pt>
                <c:pt idx="211">
                  <c:v>0.23742021191514587</c:v>
                </c:pt>
                <c:pt idx="212">
                  <c:v>0.23727023140697606</c:v>
                </c:pt>
                <c:pt idx="213">
                  <c:v>0.23712135718771829</c:v>
                </c:pt>
                <c:pt idx="214">
                  <c:v>0.23697357592428772</c:v>
                </c:pt>
                <c:pt idx="215">
                  <c:v>0.236826874505605</c:v>
                </c:pt>
                <c:pt idx="216">
                  <c:v>0.23668124003789223</c:v>
                </c:pt>
                <c:pt idx="217">
                  <c:v>0.23653665984009006</c:v>
                </c:pt>
                <c:pt idx="218">
                  <c:v>0.2363931214393914</c:v>
                </c:pt>
                <c:pt idx="219">
                  <c:v>0.23625061256688915</c:v>
                </c:pt>
                <c:pt idx="220">
                  <c:v>0.23610912115333413</c:v>
                </c:pt>
                <c:pt idx="221">
                  <c:v>0.23596863532499973</c:v>
                </c:pt>
                <c:pt idx="222">
                  <c:v>0.23582914339965058</c:v>
                </c:pt>
                <c:pt idx="223">
                  <c:v>0.23569063388261169</c:v>
                </c:pt>
                <c:pt idx="224">
                  <c:v>0.23555309546293574</c:v>
                </c:pt>
                <c:pt idx="225">
                  <c:v>0.23541651700966487</c:v>
                </c:pt>
                <c:pt idx="226">
                  <c:v>0.23528088756818491</c:v>
                </c:pt>
                <c:pt idx="227">
                  <c:v>0.23514619635666933</c:v>
                </c:pt>
                <c:pt idx="228">
                  <c:v>0.23501243276260927</c:v>
                </c:pt>
                <c:pt idx="229">
                  <c:v>0.23487958633942907</c:v>
                </c:pt>
                <c:pt idx="230">
                  <c:v>0.23474764680318305</c:v>
                </c:pt>
                <c:pt idx="231">
                  <c:v>0.23461660402933246</c:v>
                </c:pt>
                <c:pt idx="232">
                  <c:v>0.23448644804959934</c:v>
                </c:pt>
                <c:pt idx="233">
                  <c:v>0.23435716904889622</c:v>
                </c:pt>
                <c:pt idx="234">
                  <c:v>0.2342287573623287</c:v>
                </c:pt>
                <c:pt idx="235">
                  <c:v>0.23410120347226893</c:v>
                </c:pt>
                <c:pt idx="236">
                  <c:v>0.23397449800549838</c:v>
                </c:pt>
                <c:pt idx="237">
                  <c:v>0.23384863173041817</c:v>
                </c:pt>
                <c:pt idx="238">
                  <c:v>0.23372359555432387</c:v>
                </c:pt>
                <c:pt idx="239">
                  <c:v>0.23359938052074491</c:v>
                </c:pt>
                <c:pt idx="240">
                  <c:v>0.23347597780684484</c:v>
                </c:pt>
                <c:pt idx="241">
                  <c:v>0.23335337872088247</c:v>
                </c:pt>
                <c:pt idx="242">
                  <c:v>0.23323157469973108</c:v>
                </c:pt>
                <c:pt idx="243">
                  <c:v>0.23311055730645455</c:v>
                </c:pt>
                <c:pt idx="244">
                  <c:v>0.2329903182279392</c:v>
                </c:pt>
                <c:pt idx="245">
                  <c:v>0.23287084927257906</c:v>
                </c:pt>
                <c:pt idx="246">
                  <c:v>0.23275214236801403</c:v>
                </c:pt>
                <c:pt idx="247">
                  <c:v>0.23263418955891882</c:v>
                </c:pt>
                <c:pt idx="248">
                  <c:v>0.23251698300484172</c:v>
                </c:pt>
                <c:pt idx="249">
                  <c:v>0.23240051497809183</c:v>
                </c:pt>
              </c:numCache>
            </c:numRef>
          </c:yVal>
          <c:smooth val="0"/>
        </c:ser>
        <c:ser>
          <c:idx val="4"/>
          <c:order val="5"/>
          <c:tx>
            <c:v>98% significance</c:v>
          </c:tx>
          <c:spPr>
            <a:ln w="38100">
              <a:solidFill>
                <a:schemeClr val="tx2">
                  <a:lumMod val="50000"/>
                </a:schemeClr>
              </a:solidFill>
              <a:prstDash val="sysDot"/>
            </a:ln>
          </c:spPr>
          <c:marker>
            <c:symbol val="none"/>
          </c:marker>
          <c:xVal>
            <c:numRef>
              <c:f>'HbA1c&gt;80_adjusted'!$L$3:$L$228</c:f>
              <c:numCache>
                <c:formatCode>General</c:formatCode>
                <c:ptCount val="22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numCache>
            </c:numRef>
          </c:xVal>
          <c:yVal>
            <c:numRef>
              <c:f>'HbA1c&gt;80_adjusted'!$O$3:$O$228</c:f>
              <c:numCache>
                <c:formatCode>0%</c:formatCode>
                <c:ptCount val="226"/>
                <c:pt idx="0">
                  <c:v>3.4113368409915408E-3</c:v>
                </c:pt>
                <c:pt idx="1">
                  <c:v>6.5983529616629446E-3</c:v>
                </c:pt>
                <c:pt idx="2">
                  <c:v>9.5862651343893521E-3</c:v>
                </c:pt>
                <c:pt idx="3">
                  <c:v>1.2396352542811889E-2</c:v>
                </c:pt>
                <c:pt idx="4">
                  <c:v>1.5046730537640303E-2</c:v>
                </c:pt>
                <c:pt idx="5">
                  <c:v>1.7552943657405961E-2</c:v>
                </c:pt>
                <c:pt idx="6">
                  <c:v>1.9928426285188389E-2</c:v>
                </c:pt>
                <c:pt idx="7">
                  <c:v>2.2184864851663613E-2</c:v>
                </c:pt>
                <c:pt idx="8">
                  <c:v>2.4332485774567345E-2</c:v>
                </c:pt>
                <c:pt idx="9">
                  <c:v>2.6380286664475394E-2</c:v>
                </c:pt>
                <c:pt idx="10">
                  <c:v>2.8336223683448701E-2</c:v>
                </c:pt>
                <c:pt idx="11">
                  <c:v>3.020736465428488E-2</c:v>
                </c:pt>
                <c:pt idx="12">
                  <c:v>3.200001515482704E-2</c:v>
                </c:pt>
                <c:pt idx="13">
                  <c:v>3.3719823110886359E-2</c:v>
                </c:pt>
                <c:pt idx="14">
                  <c:v>3.5371866132813241E-2</c:v>
                </c:pt>
                <c:pt idx="15">
                  <c:v>3.6960724895072024E-2</c:v>
                </c:pt>
                <c:pt idx="16">
                  <c:v>3.8490545145742031E-2</c:v>
                </c:pt>
                <c:pt idx="17">
                  <c:v>3.9965090390912887E-2</c:v>
                </c:pt>
                <c:pt idx="18">
                  <c:v>4.1387786882898105E-2</c:v>
                </c:pt>
                <c:pt idx="19">
                  <c:v>4.2761762219093995E-2</c:v>
                </c:pt>
                <c:pt idx="20">
                  <c:v>4.408987860694745E-2</c:v>
                </c:pt>
                <c:pt idx="21">
                  <c:v>4.5374761652871284E-2</c:v>
                </c:pt>
                <c:pt idx="22">
                  <c:v>4.6618825376467353E-2</c:v>
                </c:pt>
                <c:pt idx="23">
                  <c:v>4.7824294026706717E-2</c:v>
                </c:pt>
                <c:pt idx="24">
                  <c:v>4.8993221176688848E-2</c:v>
                </c:pt>
                <c:pt idx="25">
                  <c:v>5.0127506492907641E-2</c:v>
                </c:pt>
                <c:pt idx="26">
                  <c:v>5.1228910509483437E-2</c:v>
                </c:pt>
                <c:pt idx="27">
                  <c:v>5.2299067684421129E-2</c:v>
                </c:pt>
                <c:pt idx="28">
                  <c:v>5.3339497971186221E-2</c:v>
                </c:pt>
                <c:pt idx="29">
                  <c:v>5.4351617102833254E-2</c:v>
                </c:pt>
                <c:pt idx="30">
                  <c:v>5.533674575609214E-2</c:v>
                </c:pt>
                <c:pt idx="31">
                  <c:v>5.6296117738023878E-2</c:v>
                </c:pt>
                <c:pt idx="32">
                  <c:v>5.7230887317168383E-2</c:v>
                </c:pt>
                <c:pt idx="33">
                  <c:v>5.8142135803773573E-2</c:v>
                </c:pt>
                <c:pt idx="34">
                  <c:v>5.9030877469114389E-2</c:v>
                </c:pt>
                <c:pt idx="35">
                  <c:v>5.9898064881609071E-2</c:v>
                </c:pt>
                <c:pt idx="36">
                  <c:v>6.0744593727011867E-2</c:v>
                </c:pt>
                <c:pt idx="37">
                  <c:v>6.1571307171108605E-2</c:v>
                </c:pt>
                <c:pt idx="38">
                  <c:v>6.2378999815784951E-2</c:v>
                </c:pt>
                <c:pt idx="39">
                  <c:v>6.31684212928805E-2</c:v>
                </c:pt>
                <c:pt idx="40">
                  <c:v>6.3940279534701897E-2</c:v>
                </c:pt>
                <c:pt idx="41">
                  <c:v>6.4695243755299614E-2</c:v>
                </c:pt>
                <c:pt idx="42">
                  <c:v>6.5433947172506238E-2</c:v>
                </c:pt>
                <c:pt idx="43">
                  <c:v>6.5433947172506238E-2</c:v>
                </c:pt>
                <c:pt idx="44">
                  <c:v>6.6156989497174398E-2</c:v>
                </c:pt>
                <c:pt idx="45">
                  <c:v>6.6864939212973262E-2</c:v>
                </c:pt>
                <c:pt idx="46">
                  <c:v>6.7558335667420241E-2</c:v>
                </c:pt>
                <c:pt idx="47">
                  <c:v>6.8237690992490746E-2</c:v>
                </c:pt>
                <c:pt idx="48">
                  <c:v>6.8903491871111153E-2</c:v>
                </c:pt>
                <c:pt idx="49">
                  <c:v>6.9556201164052575E-2</c:v>
                </c:pt>
                <c:pt idx="50">
                  <c:v>7.019625941018047E-2</c:v>
                </c:pt>
                <c:pt idx="51">
                  <c:v>7.0824086211638479E-2</c:v>
                </c:pt>
                <c:pt idx="52">
                  <c:v>7.1440081514331802E-2</c:v>
                </c:pt>
                <c:pt idx="53">
                  <c:v>7.2044626793008756E-2</c:v>
                </c:pt>
                <c:pt idx="54">
                  <c:v>7.2638086149290529E-2</c:v>
                </c:pt>
                <c:pt idx="55">
                  <c:v>7.3220807330165297E-2</c:v>
                </c:pt>
                <c:pt idx="56">
                  <c:v>7.3793122673716627E-2</c:v>
                </c:pt>
                <c:pt idx="57">
                  <c:v>7.4355349988197469E-2</c:v>
                </c:pt>
                <c:pt idx="58">
                  <c:v>7.4907793369973386E-2</c:v>
                </c:pt>
                <c:pt idx="59">
                  <c:v>7.545074396533151E-2</c:v>
                </c:pt>
                <c:pt idx="60">
                  <c:v>7.5984480680687735E-2</c:v>
                </c:pt>
                <c:pt idx="61">
                  <c:v>7.6509270845300653E-2</c:v>
                </c:pt>
                <c:pt idx="62">
                  <c:v>7.7025370830229506E-2</c:v>
                </c:pt>
                <c:pt idx="63">
                  <c:v>7.7533026626933732E-2</c:v>
                </c:pt>
                <c:pt idx="64">
                  <c:v>7.8032474388610121E-2</c:v>
                </c:pt>
                <c:pt idx="65">
                  <c:v>7.8523940937091669E-2</c:v>
                </c:pt>
                <c:pt idx="66">
                  <c:v>7.9007644237885338E-2</c:v>
                </c:pt>
                <c:pt idx="67">
                  <c:v>7.9483793845706488E-2</c:v>
                </c:pt>
                <c:pt idx="68">
                  <c:v>7.9952591322665315E-2</c:v>
                </c:pt>
                <c:pt idx="69">
                  <c:v>8.041423063108287E-2</c:v>
                </c:pt>
                <c:pt idx="70">
                  <c:v>8.0868898502747144E-2</c:v>
                </c:pt>
                <c:pt idx="71">
                  <c:v>8.1316774786273152E-2</c:v>
                </c:pt>
                <c:pt idx="72">
                  <c:v>8.1758032774096642E-2</c:v>
                </c:pt>
                <c:pt idx="73">
                  <c:v>8.2192839510505974E-2</c:v>
                </c:pt>
                <c:pt idx="74">
                  <c:v>8.2621356082008338E-2</c:v>
                </c:pt>
                <c:pt idx="75">
                  <c:v>8.304373789122281E-2</c:v>
                </c:pt>
                <c:pt idx="76">
                  <c:v>8.3460134915400802E-2</c:v>
                </c:pt>
                <c:pt idx="77">
                  <c:v>8.3870691950591103E-2</c:v>
                </c:pt>
                <c:pt idx="78">
                  <c:v>8.4275548842387235E-2</c:v>
                </c:pt>
                <c:pt idx="79">
                  <c:v>8.4674840704127008E-2</c:v>
                </c:pt>
                <c:pt idx="80">
                  <c:v>8.5068698123347178E-2</c:v>
                </c:pt>
                <c:pt idx="81">
                  <c:v>8.5457247357238794E-2</c:v>
                </c:pt>
                <c:pt idx="82">
                  <c:v>8.5840610517793306E-2</c:v>
                </c:pt>
                <c:pt idx="83">
                  <c:v>8.6218905747280195E-2</c:v>
                </c:pt>
                <c:pt idx="84">
                  <c:v>8.6592247384651613E-2</c:v>
                </c:pt>
                <c:pt idx="85">
                  <c:v>8.6960746123426108E-2</c:v>
                </c:pt>
                <c:pt idx="86">
                  <c:v>8.7324509161566657E-2</c:v>
                </c:pt>
                <c:pt idx="87">
                  <c:v>8.7683640343830305E-2</c:v>
                </c:pt>
                <c:pt idx="88">
                  <c:v>8.8038240297036538E-2</c:v>
                </c:pt>
                <c:pt idx="89">
                  <c:v>8.8388406558668489E-2</c:v>
                </c:pt>
                <c:pt idx="90">
                  <c:v>8.8734233699194767E-2</c:v>
                </c:pt>
                <c:pt idx="91">
                  <c:v>8.907581343847383E-2</c:v>
                </c:pt>
                <c:pt idx="92">
                  <c:v>8.9413234756577767E-2</c:v>
                </c:pt>
                <c:pt idx="93">
                  <c:v>8.974658399935119E-2</c:v>
                </c:pt>
                <c:pt idx="94">
                  <c:v>9.0075944979000386E-2</c:v>
                </c:pt>
                <c:pt idx="95">
                  <c:v>9.0401399069988245E-2</c:v>
                </c:pt>
                <c:pt idx="96">
                  <c:v>9.0723025300493754E-2</c:v>
                </c:pt>
                <c:pt idx="97">
                  <c:v>9.1040900439677566E-2</c:v>
                </c:pt>
                <c:pt idx="98">
                  <c:v>9.1355099080980509E-2</c:v>
                </c:pt>
                <c:pt idx="99">
                  <c:v>9.1665693721668426E-2</c:v>
                </c:pt>
                <c:pt idx="100">
                  <c:v>9.1972754838821544E-2</c:v>
                </c:pt>
                <c:pt idx="101">
                  <c:v>9.2276350961957423E-2</c:v>
                </c:pt>
                <c:pt idx="102">
                  <c:v>9.2576548742461823E-2</c:v>
                </c:pt>
                <c:pt idx="103">
                  <c:v>9.2873413019994425E-2</c:v>
                </c:pt>
                <c:pt idx="104">
                  <c:v>9.3167006886023668E-2</c:v>
                </c:pt>
                <c:pt idx="105">
                  <c:v>9.3457391744638199E-2</c:v>
                </c:pt>
                <c:pt idx="106">
                  <c:v>9.3744627370771827E-2</c:v>
                </c:pt>
                <c:pt idx="107">
                  <c:v>9.4028771965972244E-2</c:v>
                </c:pt>
                <c:pt idx="108">
                  <c:v>9.4309882211835727E-2</c:v>
                </c:pt>
                <c:pt idx="109">
                  <c:v>9.4588013321222811E-2</c:v>
                </c:pt>
                <c:pt idx="110">
                  <c:v>9.4863219087364059E-2</c:v>
                </c:pt>
                <c:pt idx="111">
                  <c:v>9.5135551930958268E-2</c:v>
                </c:pt>
                <c:pt idx="112">
                  <c:v>9.5405062945359789E-2</c:v>
                </c:pt>
                <c:pt idx="113">
                  <c:v>9.5671801939947176E-2</c:v>
                </c:pt>
                <c:pt idx="114">
                  <c:v>9.5935817481758265E-2</c:v>
                </c:pt>
                <c:pt idx="115">
                  <c:v>9.6197156935475162E-2</c:v>
                </c:pt>
                <c:pt idx="116">
                  <c:v>9.6455866501834589E-2</c:v>
                </c:pt>
                <c:pt idx="117">
                  <c:v>9.6711991254538207E-2</c:v>
                </c:pt>
                <c:pt idx="118">
                  <c:v>9.6965575175731122E-2</c:v>
                </c:pt>
                <c:pt idx="119">
                  <c:v>9.721666119011442E-2</c:v>
                </c:pt>
                <c:pt idx="120">
                  <c:v>9.746529119775417E-2</c:v>
                </c:pt>
                <c:pt idx="121">
                  <c:v>9.7711506105645177E-2</c:v>
                </c:pt>
                <c:pt idx="122">
                  <c:v>9.7955345858085394E-2</c:v>
                </c:pt>
                <c:pt idx="123">
                  <c:v>9.819684946591424E-2</c:v>
                </c:pt>
                <c:pt idx="124">
                  <c:v>9.8436055034664474E-2</c:v>
                </c:pt>
                <c:pt idx="125">
                  <c:v>9.867299979167575E-2</c:v>
                </c:pt>
                <c:pt idx="126">
                  <c:v>9.8907720112214784E-2</c:v>
                </c:pt>
                <c:pt idx="127">
                  <c:v>9.9140251544645216E-2</c:v>
                </c:pt>
                <c:pt idx="128">
                  <c:v>9.9370628834687835E-2</c:v>
                </c:pt>
                <c:pt idx="129">
                  <c:v>9.9598885948810278E-2</c:v>
                </c:pt>
                <c:pt idx="130">
                  <c:v>9.9825056096782952E-2</c:v>
                </c:pt>
                <c:pt idx="131">
                  <c:v>0.10004917175343589</c:v>
                </c:pt>
                <c:pt idx="132">
                  <c:v>0.10027126467965072</c:v>
                </c:pt>
                <c:pt idx="133">
                  <c:v>0.1004913659426189</c:v>
                </c:pt>
                <c:pt idx="134">
                  <c:v>0.10070950593539674</c:v>
                </c:pt>
                <c:pt idx="135">
                  <c:v>0.10092571439578583</c:v>
                </c:pt>
                <c:pt idx="136">
                  <c:v>0.10114002042456695</c:v>
                </c:pt>
                <c:pt idx="137">
                  <c:v>0.10135245250311262</c:v>
                </c:pt>
                <c:pt idx="138">
                  <c:v>0.10156303851040431</c:v>
                </c:pt>
                <c:pt idx="139">
                  <c:v>0.10177180573947747</c:v>
                </c:pt>
                <c:pt idx="140">
                  <c:v>0.10197878091331702</c:v>
                </c:pt>
                <c:pt idx="141">
                  <c:v>0.1021839902002257</c:v>
                </c:pt>
                <c:pt idx="142">
                  <c:v>0.10238745922868503</c:v>
                </c:pt>
                <c:pt idx="143">
                  <c:v>0.10258921310172929</c:v>
                </c:pt>
                <c:pt idx="144">
                  <c:v>0.10278927641085112</c:v>
                </c:pt>
                <c:pt idx="145">
                  <c:v>0.10298767324945678</c:v>
                </c:pt>
                <c:pt idx="146">
                  <c:v>0.10318442722588846</c:v>
                </c:pt>
                <c:pt idx="147">
                  <c:v>0.1033795614760297</c:v>
                </c:pt>
                <c:pt idx="148">
                  <c:v>0.10357309867551029</c:v>
                </c:pt>
                <c:pt idx="149">
                  <c:v>0.10376506105152511</c:v>
                </c:pt>
                <c:pt idx="150">
                  <c:v>0.10395547039428152</c:v>
                </c:pt>
                <c:pt idx="151">
                  <c:v>0.10414434806808946</c:v>
                </c:pt>
                <c:pt idx="152">
                  <c:v>0.10433171502210679</c:v>
                </c:pt>
                <c:pt idx="153">
                  <c:v>0.1045175918007529</c:v>
                </c:pt>
                <c:pt idx="154">
                  <c:v>0.10470199855380286</c:v>
                </c:pt>
                <c:pt idx="155">
                  <c:v>0.10488495504617325</c:v>
                </c:pt>
                <c:pt idx="156">
                  <c:v>0.10506648066741106</c:v>
                </c:pt>
                <c:pt idx="157">
                  <c:v>0.10524659444089644</c:v>
                </c:pt>
                <c:pt idx="158">
                  <c:v>0.10542531503276903</c:v>
                </c:pt>
                <c:pt idx="159">
                  <c:v>0.10560266076058822</c:v>
                </c:pt>
                <c:pt idx="160">
                  <c:v>0.10577864960173618</c:v>
                </c:pt>
                <c:pt idx="161">
                  <c:v>0.10595329920157338</c:v>
                </c:pt>
                <c:pt idx="162">
                  <c:v>0.10612662688135445</c:v>
                </c:pt>
                <c:pt idx="163">
                  <c:v>0.10629864964591304</c:v>
                </c:pt>
                <c:pt idx="164">
                  <c:v>0.10646938419112395</c:v>
                </c:pt>
                <c:pt idx="165">
                  <c:v>0.10663884691114964</c:v>
                </c:pt>
                <c:pt idx="166">
                  <c:v>0.1068070539054787</c:v>
                </c:pt>
                <c:pt idx="167">
                  <c:v>0.1069740209857634</c:v>
                </c:pt>
                <c:pt idx="168">
                  <c:v>0.10713976368246317</c:v>
                </c:pt>
                <c:pt idx="169">
                  <c:v>0.10730429725130007</c:v>
                </c:pt>
                <c:pt idx="170">
                  <c:v>0.10746763667953312</c:v>
                </c:pt>
                <c:pt idx="171">
                  <c:v>0.10762979669205713</c:v>
                </c:pt>
                <c:pt idx="172">
                  <c:v>0.10779079175733219</c:v>
                </c:pt>
                <c:pt idx="173">
                  <c:v>0.10795063609314851</c:v>
                </c:pt>
                <c:pt idx="174">
                  <c:v>0.1081093436722332</c:v>
                </c:pt>
                <c:pt idx="175">
                  <c:v>0.10826692822770352</c:v>
                </c:pt>
                <c:pt idx="176">
                  <c:v>0.10842340325837099</c:v>
                </c:pt>
                <c:pt idx="177">
                  <c:v>0.10857878203390257</c:v>
                </c:pt>
                <c:pt idx="178">
                  <c:v>0.10873307759984209</c:v>
                </c:pt>
                <c:pt idx="179">
                  <c:v>0.10888630278249727</c:v>
                </c:pt>
                <c:pt idx="180">
                  <c:v>0.1090384701936961</c:v>
                </c:pt>
                <c:pt idx="181">
                  <c:v>0.10918959223541705</c:v>
                </c:pt>
                <c:pt idx="182">
                  <c:v>0.1093396811042968</c:v>
                </c:pt>
                <c:pt idx="183">
                  <c:v>0.10948874879601968</c:v>
                </c:pt>
                <c:pt idx="184">
                  <c:v>0.10963680710959169</c:v>
                </c:pt>
                <c:pt idx="185">
                  <c:v>0.10978386765150394</c:v>
                </c:pt>
                <c:pt idx="186">
                  <c:v>0.10992994183978762</c:v>
                </c:pt>
                <c:pt idx="187">
                  <c:v>0.11007504090796483</c:v>
                </c:pt>
                <c:pt idx="188">
                  <c:v>0.1102191759088976</c:v>
                </c:pt>
                <c:pt idx="189">
                  <c:v>0.11036235771853893</c:v>
                </c:pt>
                <c:pt idx="190">
                  <c:v>0.11050459703958848</c:v>
                </c:pt>
                <c:pt idx="191">
                  <c:v>0.11064590440505551</c:v>
                </c:pt>
                <c:pt idx="192">
                  <c:v>0.11078629018173228</c:v>
                </c:pt>
                <c:pt idx="193">
                  <c:v>0.11092576457358057</c:v>
                </c:pt>
                <c:pt idx="194">
                  <c:v>0.11106433762503337</c:v>
                </c:pt>
                <c:pt idx="195">
                  <c:v>0.11120201922421497</c:v>
                </c:pt>
                <c:pt idx="196">
                  <c:v>0.11133881910608104</c:v>
                </c:pt>
                <c:pt idx="197">
                  <c:v>0.11147474685548212</c:v>
                </c:pt>
                <c:pt idx="198">
                  <c:v>0.11160981191015133</c:v>
                </c:pt>
                <c:pt idx="199">
                  <c:v>0.11187739096806146</c:v>
                </c:pt>
                <c:pt idx="200">
                  <c:v>0.11200992313706833</c:v>
                </c:pt>
                <c:pt idx="201">
                  <c:v>0.11214162894836009</c:v>
                </c:pt>
                <c:pt idx="202">
                  <c:v>0.11227251714642811</c:v>
                </c:pt>
                <c:pt idx="203">
                  <c:v>0.1124025963451169</c:v>
                </c:pt>
                <c:pt idx="204">
                  <c:v>0.11253187503014386</c:v>
                </c:pt>
                <c:pt idx="205">
                  <c:v>0.11266036156155998</c:v>
                </c:pt>
                <c:pt idx="206">
                  <c:v>0.11278806417615249</c:v>
                </c:pt>
                <c:pt idx="207">
                  <c:v>0.1129149909897911</c:v>
                </c:pt>
                <c:pt idx="208">
                  <c:v>0.11304114999971987</c:v>
                </c:pt>
                <c:pt idx="209">
                  <c:v>0.11316654908679569</c:v>
                </c:pt>
                <c:pt idx="210">
                  <c:v>0.11329119601767509</c:v>
                </c:pt>
                <c:pt idx="211">
                  <c:v>0.11341509844695076</c:v>
                </c:pt>
                <c:pt idx="212">
                  <c:v>0.11353826391923899</c:v>
                </c:pt>
                <c:pt idx="213">
                  <c:v>0.11366069987121989</c:v>
                </c:pt>
                <c:pt idx="214">
                  <c:v>0.11378241363363065</c:v>
                </c:pt>
                <c:pt idx="215">
                  <c:v>0.11390341243321428</c:v>
                </c:pt>
                <c:pt idx="216">
                  <c:v>0.11402370339462418</c:v>
                </c:pt>
                <c:pt idx="217">
                  <c:v>0.11414329354228621</c:v>
                </c:pt>
                <c:pt idx="218">
                  <c:v>0.11426218980221869</c:v>
                </c:pt>
                <c:pt idx="219">
                  <c:v>0.11438039900381265</c:v>
                </c:pt>
                <c:pt idx="220">
                  <c:v>0.11449792788157206</c:v>
                </c:pt>
                <c:pt idx="221">
                  <c:v>0.11461478307681587</c:v>
                </c:pt>
                <c:pt idx="222">
                  <c:v>0.11473097113934277</c:v>
                </c:pt>
                <c:pt idx="223">
                  <c:v>0.11484649852905941</c:v>
                </c:pt>
                <c:pt idx="224">
                  <c:v>0.11496137161757322</c:v>
                </c:pt>
                <c:pt idx="225">
                  <c:v>0.11507559668975052</c:v>
                </c:pt>
              </c:numCache>
            </c:numRef>
          </c:yVal>
          <c:smooth val="0"/>
        </c:ser>
        <c:ser>
          <c:idx val="5"/>
          <c:order val="6"/>
          <c:tx>
            <c:strRef>
              <c:f>'HbA1c&gt;80_adjusted'!$P$2</c:f>
              <c:strCache>
                <c:ptCount val="1"/>
                <c:pt idx="0">
                  <c:v>Upper 3sd</c:v>
                </c:pt>
              </c:strCache>
            </c:strRef>
          </c:tx>
          <c:spPr>
            <a:ln w="38100">
              <a:solidFill>
                <a:schemeClr val="tx2">
                  <a:lumMod val="50000"/>
                </a:schemeClr>
              </a:solidFill>
              <a:prstDash val="sysDot"/>
            </a:ln>
          </c:spPr>
          <c:marker>
            <c:symbol val="none"/>
          </c:marker>
          <c:xVal>
            <c:numRef>
              <c:f>'HbA1c&gt;80_adjusted'!$L$3:$L$228</c:f>
              <c:numCache>
                <c:formatCode>General</c:formatCode>
                <c:ptCount val="22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numCache>
            </c:numRef>
          </c:xVal>
          <c:yVal>
            <c:numRef>
              <c:f>'HbA1c&gt;80_adjusted'!$P$3:$P$228</c:f>
              <c:numCache>
                <c:formatCode>0%</c:formatCode>
                <c:ptCount val="226"/>
                <c:pt idx="0">
                  <c:v>0.93590132996650421</c:v>
                </c:pt>
                <c:pt idx="1">
                  <c:v>0.88281390159508866</c:v>
                </c:pt>
                <c:pt idx="2">
                  <c:v>0.83805331140289407</c:v>
                </c:pt>
                <c:pt idx="3">
                  <c:v>0.79974911541124005</c:v>
                </c:pt>
                <c:pt idx="4">
                  <c:v>0.76655702735574849</c:v>
                </c:pt>
                <c:pt idx="5">
                  <c:v>0.73748536476489834</c:v>
                </c:pt>
                <c:pt idx="6">
                  <c:v>0.71178606846287973</c:v>
                </c:pt>
                <c:pt idx="7">
                  <c:v>0.68888387374644555</c:v>
                </c:pt>
                <c:pt idx="8">
                  <c:v>0.66832889206322221</c:v>
                </c:pt>
                <c:pt idx="9">
                  <c:v>0.64976403541641192</c:v>
                </c:pt>
                <c:pt idx="10">
                  <c:v>0.63290212404980639</c:v>
                </c:pt>
                <c:pt idx="11">
                  <c:v>0.61750947245981191</c:v>
                </c:pt>
                <c:pt idx="12">
                  <c:v>0.60339390752427469</c:v>
                </c:pt>
                <c:pt idx="13">
                  <c:v>0.5903958800613871</c:v>
                </c:pt>
                <c:pt idx="14">
                  <c:v>0.57838177464894835</c:v>
                </c:pt>
                <c:pt idx="15">
                  <c:v>0.56723880719450059</c:v>
                </c:pt>
                <c:pt idx="16">
                  <c:v>0.55687108638273619</c:v>
                </c:pt>
                <c:pt idx="17">
                  <c:v>0.54719653988210559</c:v>
                </c:pt>
                <c:pt idx="18">
                  <c:v>0.53814449106759366</c:v>
                </c:pt>
                <c:pt idx="19">
                  <c:v>0.52965373069934263</c:v>
                </c:pt>
                <c:pt idx="20">
                  <c:v>0.52167096917647515</c:v>
                </c:pt>
                <c:pt idx="21">
                  <c:v>0.51414958428085211</c:v>
                </c:pt>
                <c:pt idx="22">
                  <c:v>0.50704860043188971</c:v>
                </c:pt>
                <c:pt idx="23">
                  <c:v>0.50033185085983067</c:v>
                </c:pt>
                <c:pt idx="24">
                  <c:v>0.49396728544457713</c:v>
                </c:pt>
                <c:pt idx="25">
                  <c:v>0.48792639541030985</c:v>
                </c:pt>
                <c:pt idx="26">
                  <c:v>0.48218373241282098</c:v>
                </c:pt>
                <c:pt idx="27">
                  <c:v>0.47671650437017582</c:v>
                </c:pt>
                <c:pt idx="28">
                  <c:v>0.47150423406909392</c:v>
                </c:pt>
                <c:pt idx="29">
                  <c:v>0.46652846941780063</c:v>
                </c:pt>
                <c:pt idx="30">
                  <c:v>0.4617725364206488</c:v>
                </c:pt>
                <c:pt idx="31">
                  <c:v>0.45722132767414353</c:v>
                </c:pt>
                <c:pt idx="32">
                  <c:v>0.45286112054176059</c:v>
                </c:pt>
                <c:pt idx="33">
                  <c:v>0.44867942024080859</c:v>
                </c:pt>
                <c:pt idx="34">
                  <c:v>0.44466482393219686</c:v>
                </c:pt>
                <c:pt idx="35">
                  <c:v>0.44080690259150446</c:v>
                </c:pt>
                <c:pt idx="36">
                  <c:v>0.43709609799391747</c:v>
                </c:pt>
                <c:pt idx="37">
                  <c:v>0.43352363259458548</c:v>
                </c:pt>
                <c:pt idx="38">
                  <c:v>0.43008143045150271</c:v>
                </c:pt>
                <c:pt idx="39">
                  <c:v>0.42676204763703701</c:v>
                </c:pt>
                <c:pt idx="40">
                  <c:v>0.42355861082993751</c:v>
                </c:pt>
                <c:pt idx="41">
                  <c:v>0.4204647629823911</c:v>
                </c:pt>
                <c:pt idx="42">
                  <c:v>0.41747461512470563</c:v>
                </c:pt>
                <c:pt idx="43">
                  <c:v>0.41747461512470563</c:v>
                </c:pt>
                <c:pt idx="44">
                  <c:v>0.41458270350993803</c:v>
                </c:pt>
                <c:pt idx="45">
                  <c:v>0.41178395141748197</c:v>
                </c:pt>
                <c:pt idx="46">
                  <c:v>0.40907363503241412</c:v>
                </c:pt>
                <c:pt idx="47">
                  <c:v>0.40644735289963274</c:v>
                </c:pt>
                <c:pt idx="48">
                  <c:v>0.40390099852121331</c:v>
                </c:pt>
                <c:pt idx="49">
                  <c:v>0.40143073572413118</c:v>
                </c:pt>
                <c:pt idx="50">
                  <c:v>0.39903297647538011</c:v>
                </c:pt>
                <c:pt idx="51">
                  <c:v>0.39670436086398375</c:v>
                </c:pt>
                <c:pt idx="52">
                  <c:v>0.39444173900567214</c:v>
                </c:pt>
                <c:pt idx="53">
                  <c:v>0.39224215465706758</c:v>
                </c:pt>
                <c:pt idx="54">
                  <c:v>0.39010283035290122</c:v>
                </c:pt>
                <c:pt idx="55">
                  <c:v>0.38802115390275776</c:v>
                </c:pt>
                <c:pt idx="56">
                  <c:v>0.3859946661036735</c:v>
                </c:pt>
                <c:pt idx="57">
                  <c:v>0.38402104954206789</c:v>
                </c:pt>
                <c:pt idx="58">
                  <c:v>0.3820981183733746</c:v>
                </c:pt>
                <c:pt idx="59">
                  <c:v>0.38022380898066643</c:v>
                </c:pt>
                <c:pt idx="60">
                  <c:v>0.37839617142484111</c:v>
                </c:pt>
                <c:pt idx="61">
                  <c:v>0.3766133616087704</c:v>
                </c:pt>
                <c:pt idx="62">
                  <c:v>0.37487363408642388</c:v>
                </c:pt>
                <c:pt idx="63">
                  <c:v>0.37317533545551901</c:v>
                </c:pt>
                <c:pt idx="64">
                  <c:v>0.37151689827887896</c:v>
                </c:pt>
                <c:pt idx="65">
                  <c:v>0.36989683548550928</c:v>
                </c:pt>
                <c:pt idx="66">
                  <c:v>0.36831373520754318</c:v>
                </c:pt>
                <c:pt idx="67">
                  <c:v>0.36676625601374718</c:v>
                </c:pt>
                <c:pt idx="68">
                  <c:v>0.36525312250429381</c:v>
                </c:pt>
                <c:pt idx="69">
                  <c:v>0.36377312123506728</c:v>
                </c:pt>
                <c:pt idx="70">
                  <c:v>0.36232509694292703</c:v>
                </c:pt>
                <c:pt idx="71">
                  <c:v>0.36090794904616313</c:v>
                </c:pt>
                <c:pt idx="72">
                  <c:v>0.35952062839687904</c:v>
                </c:pt>
                <c:pt idx="73">
                  <c:v>0.3581621342642643</c:v>
                </c:pt>
                <c:pt idx="74">
                  <c:v>0.35683151152971826</c:v>
                </c:pt>
                <c:pt idx="75">
                  <c:v>0.35552784807655918</c:v>
                </c:pt>
                <c:pt idx="76">
                  <c:v>0.35425027235865519</c:v>
                </c:pt>
                <c:pt idx="77">
                  <c:v>0.35299795113374283</c:v>
                </c:pt>
                <c:pt idx="78">
                  <c:v>0.35177008734848175</c:v>
                </c:pt>
                <c:pt idx="79">
                  <c:v>0.35056591816345389</c:v>
                </c:pt>
                <c:pt idx="80">
                  <c:v>0.34938471310735275</c:v>
                </c:pt>
                <c:pt idx="81">
                  <c:v>0.34822577235054863</c:v>
                </c:pt>
                <c:pt idx="82">
                  <c:v>0.34708842508906118</c:v>
                </c:pt>
                <c:pt idx="83">
                  <c:v>0.34597202803073623</c:v>
                </c:pt>
                <c:pt idx="84">
                  <c:v>0.34487596397611686</c:v>
                </c:pt>
                <c:pt idx="85">
                  <c:v>0.34379964048712425</c:v>
                </c:pt>
                <c:pt idx="86">
                  <c:v>0.34274248863723356</c:v>
                </c:pt>
                <c:pt idx="87">
                  <c:v>0.34170396183734603</c:v>
                </c:pt>
                <c:pt idx="88">
                  <c:v>0.34068353473202667</c:v>
                </c:pt>
                <c:pt idx="89">
                  <c:v>0.33968070216120511</c:v>
                </c:pt>
                <c:pt idx="90">
                  <c:v>0.33869497818282301</c:v>
                </c:pt>
                <c:pt idx="91">
                  <c:v>0.33772589515226931</c:v>
                </c:pt>
                <c:pt idx="92">
                  <c:v>0.33677300285476314</c:v>
                </c:pt>
                <c:pt idx="93">
                  <c:v>0.33583586768714252</c:v>
                </c:pt>
                <c:pt idx="94">
                  <c:v>0.33491407188578587</c:v>
                </c:pt>
                <c:pt idx="95">
                  <c:v>0.33400721279763873</c:v>
                </c:pt>
                <c:pt idx="96">
                  <c:v>0.33311490219154555</c:v>
                </c:pt>
                <c:pt idx="97">
                  <c:v>0.33223676560729321</c:v>
                </c:pt>
                <c:pt idx="98">
                  <c:v>0.33137244173996067</c:v>
                </c:pt>
                <c:pt idx="99">
                  <c:v>0.33052158185734803</c:v>
                </c:pt>
                <c:pt idx="100">
                  <c:v>0.32968384924841354</c:v>
                </c:pt>
                <c:pt idx="101">
                  <c:v>0.32885891870079748</c:v>
                </c:pt>
                <c:pt idx="102">
                  <c:v>0.32804647600564724</c:v>
                </c:pt>
                <c:pt idx="103">
                  <c:v>0.32724621748808053</c:v>
                </c:pt>
                <c:pt idx="104">
                  <c:v>0.32645784956174267</c:v>
                </c:pt>
                <c:pt idx="105">
                  <c:v>0.32568108830601533</c:v>
                </c:pt>
                <c:pt idx="106">
                  <c:v>0.32491565906453718</c:v>
                </c:pt>
                <c:pt idx="107">
                  <c:v>0.32416129606378263</c:v>
                </c:pt>
                <c:pt idx="108">
                  <c:v>0.32341774205053275</c:v>
                </c:pt>
                <c:pt idx="109">
                  <c:v>0.32268474794714636</c:v>
                </c:pt>
                <c:pt idx="110">
                  <c:v>0.32196207252361403</c:v>
                </c:pt>
                <c:pt idx="111">
                  <c:v>0.32124948208544157</c:v>
                </c:pt>
                <c:pt idx="112">
                  <c:v>0.32054675017647294</c:v>
                </c:pt>
                <c:pt idx="113">
                  <c:v>0.31985365729581938</c:v>
                </c:pt>
                <c:pt idx="114">
                  <c:v>0.31916999062811252</c:v>
                </c:pt>
                <c:pt idx="115">
                  <c:v>0.31849554378635248</c:v>
                </c:pt>
                <c:pt idx="116">
                  <c:v>0.3178301165666631</c:v>
                </c:pt>
                <c:pt idx="117">
                  <c:v>0.31717351471431271</c:v>
                </c:pt>
                <c:pt idx="118">
                  <c:v>0.31652554970039648</c:v>
                </c:pt>
                <c:pt idx="119">
                  <c:v>0.31588603850861352</c:v>
                </c:pt>
                <c:pt idx="120">
                  <c:v>0.31525480343160672</c:v>
                </c:pt>
                <c:pt idx="121">
                  <c:v>0.31463167187636482</c:v>
                </c:pt>
                <c:pt idx="122">
                  <c:v>0.31401647617821693</c:v>
                </c:pt>
                <c:pt idx="123">
                  <c:v>0.31340905342297559</c:v>
                </c:pt>
                <c:pt idx="124">
                  <c:v>0.31280924527681292</c:v>
                </c:pt>
                <c:pt idx="125">
                  <c:v>0.31221689782347734</c:v>
                </c:pt>
                <c:pt idx="126">
                  <c:v>0.31163186140848081</c:v>
                </c:pt>
                <c:pt idx="127">
                  <c:v>0.31105399048990878</c:v>
                </c:pt>
                <c:pt idx="128">
                  <c:v>0.31048314349552369</c:v>
                </c:pt>
                <c:pt idx="129">
                  <c:v>0.30991918268585278</c:v>
                </c:pt>
                <c:pt idx="130">
                  <c:v>0.30936197402296717</c:v>
                </c:pt>
                <c:pt idx="131">
                  <c:v>0.30881138704467626</c:v>
                </c:pt>
                <c:pt idx="132">
                  <c:v>0.30826729474387671</c:v>
                </c:pt>
                <c:pt idx="133">
                  <c:v>0.3077295734528086</c:v>
                </c:pt>
                <c:pt idx="134">
                  <c:v>0.30719810273198739</c:v>
                </c:pt>
                <c:pt idx="135">
                  <c:v>0.30667276526358861</c:v>
                </c:pt>
                <c:pt idx="136">
                  <c:v>0.30615344674907968</c:v>
                </c:pt>
                <c:pt idx="137">
                  <c:v>0.3056400358108991</c:v>
                </c:pt>
                <c:pt idx="138">
                  <c:v>0.30513242389799661</c:v>
                </c:pt>
                <c:pt idx="139">
                  <c:v>0.30463050519505841</c:v>
                </c:pt>
                <c:pt idx="140">
                  <c:v>0.30413417653524788</c:v>
                </c:pt>
                <c:pt idx="141">
                  <c:v>0.3036433373163035</c:v>
                </c:pt>
                <c:pt idx="142">
                  <c:v>0.30315788941984345</c:v>
                </c:pt>
                <c:pt idx="143">
                  <c:v>0.30267773713373292</c:v>
                </c:pt>
                <c:pt idx="144">
                  <c:v>0.30220278707737913</c:v>
                </c:pt>
                <c:pt idx="145">
                  <c:v>0.30173294812982426</c:v>
                </c:pt>
                <c:pt idx="146">
                  <c:v>0.30126813136051439</c:v>
                </c:pt>
                <c:pt idx="147">
                  <c:v>0.30080824996262812</c:v>
                </c:pt>
                <c:pt idx="148">
                  <c:v>0.30035321918885333</c:v>
                </c:pt>
                <c:pt idx="149">
                  <c:v>0.29990295628950925</c:v>
                </c:pt>
                <c:pt idx="150">
                  <c:v>0.29945738045291026</c:v>
                </c:pt>
                <c:pt idx="151">
                  <c:v>0.29901641274788043</c:v>
                </c:pt>
                <c:pt idx="152">
                  <c:v>0.2985799760683247</c:v>
                </c:pt>
                <c:pt idx="153">
                  <c:v>0.2981479950797733</c:v>
                </c:pt>
                <c:pt idx="154">
                  <c:v>0.29772039616781537</c:v>
                </c:pt>
                <c:pt idx="155">
                  <c:v>0.29729710738834525</c:v>
                </c:pt>
                <c:pt idx="156">
                  <c:v>0.29687805841954545</c:v>
                </c:pt>
                <c:pt idx="157">
                  <c:v>0.29646318051553694</c:v>
                </c:pt>
                <c:pt idx="158">
                  <c:v>0.29605240646162823</c:v>
                </c:pt>
                <c:pt idx="159">
                  <c:v>0.29564567053109825</c:v>
                </c:pt>
                <c:pt idx="160">
                  <c:v>0.29524290844345302</c:v>
                </c:pt>
                <c:pt idx="161">
                  <c:v>0.29484405732409591</c:v>
                </c:pt>
                <c:pt idx="162">
                  <c:v>0.29444905566535656</c:v>
                </c:pt>
                <c:pt idx="163">
                  <c:v>0.29405784328882389</c:v>
                </c:pt>
                <c:pt idx="164">
                  <c:v>0.29367036130893326</c:v>
                </c:pt>
                <c:pt idx="165">
                  <c:v>0.29328655209775834</c:v>
                </c:pt>
                <c:pt idx="166">
                  <c:v>0.29290635925096081</c:v>
                </c:pt>
                <c:pt idx="167">
                  <c:v>0.29252972755485412</c:v>
                </c:pt>
                <c:pt idx="168">
                  <c:v>0.2921566029545381</c:v>
                </c:pt>
                <c:pt idx="169">
                  <c:v>0.29178693252306359</c:v>
                </c:pt>
                <c:pt idx="170">
                  <c:v>0.29142066443158887</c:v>
                </c:pt>
                <c:pt idx="171">
                  <c:v>0.29105774792048955</c:v>
                </c:pt>
                <c:pt idx="172">
                  <c:v>0.29069813327138749</c:v>
                </c:pt>
                <c:pt idx="173">
                  <c:v>0.29034177178006304</c:v>
                </c:pt>
                <c:pt idx="174">
                  <c:v>0.28998861573021956</c:v>
                </c:pt>
                <c:pt idx="175">
                  <c:v>0.28963861836806781</c:v>
                </c:pt>
                <c:pt idx="176">
                  <c:v>0.28929173387770013</c:v>
                </c:pt>
                <c:pt idx="177">
                  <c:v>0.28894791735722669</c:v>
                </c:pt>
                <c:pt idx="178">
                  <c:v>0.28860712479564504</c:v>
                </c:pt>
                <c:pt idx="179">
                  <c:v>0.2882693130504177</c:v>
                </c:pt>
                <c:pt idx="180">
                  <c:v>0.28793443982573114</c:v>
                </c:pt>
                <c:pt idx="181">
                  <c:v>0.28760246365141329</c:v>
                </c:pt>
                <c:pt idx="182">
                  <c:v>0.28727334386248504</c:v>
                </c:pt>
                <c:pt idx="183">
                  <c:v>0.28694704057932474</c:v>
                </c:pt>
                <c:pt idx="184">
                  <c:v>0.28662351468842207</c:v>
                </c:pt>
                <c:pt idx="185">
                  <c:v>0.28630272782370358</c:v>
                </c:pt>
                <c:pt idx="186">
                  <c:v>0.28598464234840759</c:v>
                </c:pt>
                <c:pt idx="187">
                  <c:v>0.2856692213374909</c:v>
                </c:pt>
                <c:pt idx="188">
                  <c:v>0.28535642856054838</c:v>
                </c:pt>
                <c:pt idx="189">
                  <c:v>0.28504622846522842</c:v>
                </c:pt>
                <c:pt idx="190">
                  <c:v>0.28473858616112735</c:v>
                </c:pt>
                <c:pt idx="191">
                  <c:v>0.28443346740414555</c:v>
                </c:pt>
                <c:pt idx="192">
                  <c:v>0.28413083858129184</c:v>
                </c:pt>
                <c:pt idx="193">
                  <c:v>0.28383066669591922</c:v>
                </c:pt>
                <c:pt idx="194">
                  <c:v>0.28353291935337838</c:v>
                </c:pt>
                <c:pt idx="195">
                  <c:v>0.28323756474707501</c:v>
                </c:pt>
                <c:pt idx="196">
                  <c:v>0.28294457164491799</c:v>
                </c:pt>
                <c:pt idx="197">
                  <c:v>0.28265390937614532</c:v>
                </c:pt>
                <c:pt idx="198">
                  <c:v>0.28236554781851486</c:v>
                </c:pt>
                <c:pt idx="199">
                  <c:v>0.28179560901592243</c:v>
                </c:pt>
                <c:pt idx="200">
                  <c:v>0.28151397415867829</c:v>
                </c:pt>
                <c:pt idx="201">
                  <c:v>0.28123452476476801</c:v>
                </c:pt>
                <c:pt idx="202">
                  <c:v>0.28095723327439953</c:v>
                </c:pt>
                <c:pt idx="203">
                  <c:v>0.28068207260648648</c:v>
                </c:pt>
                <c:pt idx="204">
                  <c:v>0.28040901614808822</c:v>
                </c:pt>
                <c:pt idx="205">
                  <c:v>0.28013803774413176</c:v>
                </c:pt>
                <c:pt idx="206">
                  <c:v>0.27986911168740713</c:v>
                </c:pt>
                <c:pt idx="207">
                  <c:v>0.27960221270882618</c:v>
                </c:pt>
                <c:pt idx="208">
                  <c:v>0.27933731596793904</c:v>
                </c:pt>
                <c:pt idx="209">
                  <c:v>0.27907439704369802</c:v>
                </c:pt>
                <c:pt idx="210">
                  <c:v>0.27881343192546293</c:v>
                </c:pt>
                <c:pt idx="211">
                  <c:v>0.27855439700423917</c:v>
                </c:pt>
                <c:pt idx="212">
                  <c:v>0.27829726906414309</c:v>
                </c:pt>
                <c:pt idx="213">
                  <c:v>0.27804202527408589</c:v>
                </c:pt>
                <c:pt idx="214">
                  <c:v>0.27778864317967128</c:v>
                </c:pt>
                <c:pt idx="215">
                  <c:v>0.27753710069529886</c:v>
                </c:pt>
                <c:pt idx="216">
                  <c:v>0.27728737609646814</c:v>
                </c:pt>
                <c:pt idx="217">
                  <c:v>0.2770394480122777</c:v>
                </c:pt>
                <c:pt idx="218">
                  <c:v>0.27679329541811121</c:v>
                </c:pt>
                <c:pt idx="219">
                  <c:v>0.27654889762850826</c:v>
                </c:pt>
                <c:pt idx="220">
                  <c:v>0.27630623429021212</c:v>
                </c:pt>
                <c:pt idx="221">
                  <c:v>0.27606528537538982</c:v>
                </c:pt>
                <c:pt idx="222">
                  <c:v>0.27582603117502014</c:v>
                </c:pt>
                <c:pt idx="223">
                  <c:v>0.275588452292444</c:v>
                </c:pt>
                <c:pt idx="224">
                  <c:v>0.27535252963707285</c:v>
                </c:pt>
                <c:pt idx="225">
                  <c:v>0.27511824441825083</c:v>
                </c:pt>
              </c:numCache>
            </c:numRef>
          </c:yVal>
          <c:smooth val="0"/>
        </c:ser>
        <c:ser>
          <c:idx val="3"/>
          <c:order val="7"/>
          <c:tx>
            <c:v>England and Wales</c:v>
          </c:tx>
          <c:spPr>
            <a:ln w="25400">
              <a:solidFill>
                <a:schemeClr val="tx2">
                  <a:lumMod val="50000"/>
                </a:schemeClr>
              </a:solidFill>
            </a:ln>
          </c:spPr>
          <c:marker>
            <c:symbol val="none"/>
          </c:marker>
          <c:xVal>
            <c:numRef>
              <c:f>'HbA1c&gt;80_adjusted'!$L$3:$L$252</c:f>
              <c:numCache>
                <c:formatCode>General</c:formatCode>
                <c:ptCount val="2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numCache>
            </c:numRef>
          </c:xVal>
          <c:yVal>
            <c:numRef>
              <c:f>'HbA1c&gt;80_adjusted'!$Q$3:$Q$252</c:f>
              <c:numCache>
                <c:formatCode>0.0%</c:formatCode>
                <c:ptCount val="250"/>
                <c:pt idx="0">
                  <c:v>0.17899999999999999</c:v>
                </c:pt>
                <c:pt idx="1">
                  <c:v>0.17899999999999999</c:v>
                </c:pt>
                <c:pt idx="2">
                  <c:v>0.17899999999999999</c:v>
                </c:pt>
                <c:pt idx="3">
                  <c:v>0.17899999999999999</c:v>
                </c:pt>
                <c:pt idx="4">
                  <c:v>0.17899999999999999</c:v>
                </c:pt>
                <c:pt idx="5">
                  <c:v>0.17899999999999999</c:v>
                </c:pt>
                <c:pt idx="6">
                  <c:v>0.17899999999999999</c:v>
                </c:pt>
                <c:pt idx="7">
                  <c:v>0.17899999999999999</c:v>
                </c:pt>
                <c:pt idx="8">
                  <c:v>0.17899999999999999</c:v>
                </c:pt>
                <c:pt idx="9">
                  <c:v>0.17899999999999999</c:v>
                </c:pt>
                <c:pt idx="10">
                  <c:v>0.17899999999999999</c:v>
                </c:pt>
                <c:pt idx="11">
                  <c:v>0.17899999999999999</c:v>
                </c:pt>
                <c:pt idx="12">
                  <c:v>0.17899999999999999</c:v>
                </c:pt>
                <c:pt idx="13">
                  <c:v>0.17899999999999999</c:v>
                </c:pt>
                <c:pt idx="14">
                  <c:v>0.17899999999999999</c:v>
                </c:pt>
                <c:pt idx="15">
                  <c:v>0.17899999999999999</c:v>
                </c:pt>
                <c:pt idx="16">
                  <c:v>0.17899999999999999</c:v>
                </c:pt>
                <c:pt idx="17">
                  <c:v>0.17899999999999999</c:v>
                </c:pt>
                <c:pt idx="18">
                  <c:v>0.17899999999999999</c:v>
                </c:pt>
                <c:pt idx="19">
                  <c:v>0.17899999999999999</c:v>
                </c:pt>
                <c:pt idx="20">
                  <c:v>0.17899999999999999</c:v>
                </c:pt>
                <c:pt idx="21">
                  <c:v>0.17899999999999999</c:v>
                </c:pt>
                <c:pt idx="22">
                  <c:v>0.17899999999999999</c:v>
                </c:pt>
                <c:pt idx="23">
                  <c:v>0.17899999999999999</c:v>
                </c:pt>
                <c:pt idx="24">
                  <c:v>0.17899999999999999</c:v>
                </c:pt>
                <c:pt idx="25">
                  <c:v>0.17899999999999999</c:v>
                </c:pt>
                <c:pt idx="26">
                  <c:v>0.17899999999999999</c:v>
                </c:pt>
                <c:pt idx="27">
                  <c:v>0.17899999999999999</c:v>
                </c:pt>
                <c:pt idx="28">
                  <c:v>0.17899999999999999</c:v>
                </c:pt>
                <c:pt idx="29">
                  <c:v>0.17899999999999999</c:v>
                </c:pt>
                <c:pt idx="30">
                  <c:v>0.17899999999999999</c:v>
                </c:pt>
                <c:pt idx="31">
                  <c:v>0.17899999999999999</c:v>
                </c:pt>
                <c:pt idx="32">
                  <c:v>0.17899999999999999</c:v>
                </c:pt>
                <c:pt idx="33">
                  <c:v>0.17899999999999999</c:v>
                </c:pt>
                <c:pt idx="34">
                  <c:v>0.17899999999999999</c:v>
                </c:pt>
                <c:pt idx="35">
                  <c:v>0.17899999999999999</c:v>
                </c:pt>
                <c:pt idx="36">
                  <c:v>0.17899999999999999</c:v>
                </c:pt>
                <c:pt idx="37">
                  <c:v>0.17899999999999999</c:v>
                </c:pt>
                <c:pt idx="38">
                  <c:v>0.17899999999999999</c:v>
                </c:pt>
                <c:pt idx="39">
                  <c:v>0.17899999999999999</c:v>
                </c:pt>
                <c:pt idx="40">
                  <c:v>0.17899999999999999</c:v>
                </c:pt>
                <c:pt idx="41">
                  <c:v>0.17899999999999999</c:v>
                </c:pt>
                <c:pt idx="42">
                  <c:v>0.17899999999999999</c:v>
                </c:pt>
                <c:pt idx="43">
                  <c:v>0.17899999999999999</c:v>
                </c:pt>
                <c:pt idx="44">
                  <c:v>0.17899999999999999</c:v>
                </c:pt>
                <c:pt idx="45">
                  <c:v>0.17899999999999999</c:v>
                </c:pt>
                <c:pt idx="46">
                  <c:v>0.17899999999999999</c:v>
                </c:pt>
                <c:pt idx="47">
                  <c:v>0.17899999999999999</c:v>
                </c:pt>
                <c:pt idx="48">
                  <c:v>0.17899999999999999</c:v>
                </c:pt>
                <c:pt idx="49">
                  <c:v>0.17899999999999999</c:v>
                </c:pt>
                <c:pt idx="50">
                  <c:v>0.17899999999999999</c:v>
                </c:pt>
                <c:pt idx="51">
                  <c:v>0.17899999999999999</c:v>
                </c:pt>
                <c:pt idx="52">
                  <c:v>0.17899999999999999</c:v>
                </c:pt>
                <c:pt idx="53">
                  <c:v>0.17899999999999999</c:v>
                </c:pt>
                <c:pt idx="54">
                  <c:v>0.17899999999999999</c:v>
                </c:pt>
                <c:pt idx="55">
                  <c:v>0.17899999999999999</c:v>
                </c:pt>
                <c:pt idx="56">
                  <c:v>0.17899999999999999</c:v>
                </c:pt>
                <c:pt idx="57">
                  <c:v>0.17899999999999999</c:v>
                </c:pt>
                <c:pt idx="58">
                  <c:v>0.17899999999999999</c:v>
                </c:pt>
                <c:pt idx="59">
                  <c:v>0.17899999999999999</c:v>
                </c:pt>
                <c:pt idx="60">
                  <c:v>0.17899999999999999</c:v>
                </c:pt>
                <c:pt idx="61">
                  <c:v>0.17899999999999999</c:v>
                </c:pt>
                <c:pt idx="62">
                  <c:v>0.17899999999999999</c:v>
                </c:pt>
                <c:pt idx="63">
                  <c:v>0.17899999999999999</c:v>
                </c:pt>
                <c:pt idx="64">
                  <c:v>0.17899999999999999</c:v>
                </c:pt>
                <c:pt idx="65">
                  <c:v>0.17899999999999999</c:v>
                </c:pt>
                <c:pt idx="66">
                  <c:v>0.17899999999999999</c:v>
                </c:pt>
                <c:pt idx="67">
                  <c:v>0.17899999999999999</c:v>
                </c:pt>
                <c:pt idx="68">
                  <c:v>0.17899999999999999</c:v>
                </c:pt>
                <c:pt idx="69">
                  <c:v>0.17899999999999999</c:v>
                </c:pt>
                <c:pt idx="70">
                  <c:v>0.17899999999999999</c:v>
                </c:pt>
                <c:pt idx="71">
                  <c:v>0.17899999999999999</c:v>
                </c:pt>
                <c:pt idx="72">
                  <c:v>0.17899999999999999</c:v>
                </c:pt>
                <c:pt idx="73">
                  <c:v>0.17899999999999999</c:v>
                </c:pt>
                <c:pt idx="74">
                  <c:v>0.17899999999999999</c:v>
                </c:pt>
                <c:pt idx="75">
                  <c:v>0.17899999999999999</c:v>
                </c:pt>
                <c:pt idx="76">
                  <c:v>0.17899999999999999</c:v>
                </c:pt>
                <c:pt idx="77">
                  <c:v>0.17899999999999999</c:v>
                </c:pt>
                <c:pt idx="78">
                  <c:v>0.17899999999999999</c:v>
                </c:pt>
                <c:pt idx="79">
                  <c:v>0.17899999999999999</c:v>
                </c:pt>
                <c:pt idx="80">
                  <c:v>0.17899999999999999</c:v>
                </c:pt>
                <c:pt idx="81">
                  <c:v>0.17899999999999999</c:v>
                </c:pt>
                <c:pt idx="82">
                  <c:v>0.17899999999999999</c:v>
                </c:pt>
                <c:pt idx="83">
                  <c:v>0.17899999999999999</c:v>
                </c:pt>
                <c:pt idx="84">
                  <c:v>0.17899999999999999</c:v>
                </c:pt>
                <c:pt idx="85">
                  <c:v>0.17899999999999999</c:v>
                </c:pt>
                <c:pt idx="86">
                  <c:v>0.17899999999999999</c:v>
                </c:pt>
                <c:pt idx="87">
                  <c:v>0.17899999999999999</c:v>
                </c:pt>
                <c:pt idx="88">
                  <c:v>0.17899999999999999</c:v>
                </c:pt>
                <c:pt idx="89">
                  <c:v>0.17899999999999999</c:v>
                </c:pt>
                <c:pt idx="90">
                  <c:v>0.17899999999999999</c:v>
                </c:pt>
                <c:pt idx="91">
                  <c:v>0.17899999999999999</c:v>
                </c:pt>
                <c:pt idx="92">
                  <c:v>0.17899999999999999</c:v>
                </c:pt>
                <c:pt idx="93">
                  <c:v>0.17899999999999999</c:v>
                </c:pt>
                <c:pt idx="94">
                  <c:v>0.17899999999999999</c:v>
                </c:pt>
                <c:pt idx="95">
                  <c:v>0.17899999999999999</c:v>
                </c:pt>
                <c:pt idx="96">
                  <c:v>0.17899999999999999</c:v>
                </c:pt>
                <c:pt idx="97">
                  <c:v>0.17899999999999999</c:v>
                </c:pt>
                <c:pt idx="98">
                  <c:v>0.17899999999999999</c:v>
                </c:pt>
                <c:pt idx="99">
                  <c:v>0.17899999999999999</c:v>
                </c:pt>
                <c:pt idx="100">
                  <c:v>0.17899999999999999</c:v>
                </c:pt>
                <c:pt idx="101">
                  <c:v>0.17899999999999999</c:v>
                </c:pt>
                <c:pt idx="102">
                  <c:v>0.17899999999999999</c:v>
                </c:pt>
                <c:pt idx="103">
                  <c:v>0.17899999999999999</c:v>
                </c:pt>
                <c:pt idx="104">
                  <c:v>0.17899999999999999</c:v>
                </c:pt>
                <c:pt idx="105">
                  <c:v>0.17899999999999999</c:v>
                </c:pt>
                <c:pt idx="106">
                  <c:v>0.17899999999999999</c:v>
                </c:pt>
                <c:pt idx="107">
                  <c:v>0.17899999999999999</c:v>
                </c:pt>
                <c:pt idx="108">
                  <c:v>0.17899999999999999</c:v>
                </c:pt>
                <c:pt idx="109">
                  <c:v>0.17899999999999999</c:v>
                </c:pt>
                <c:pt idx="110">
                  <c:v>0.17899999999999999</c:v>
                </c:pt>
                <c:pt idx="111">
                  <c:v>0.17899999999999999</c:v>
                </c:pt>
                <c:pt idx="112">
                  <c:v>0.17899999999999999</c:v>
                </c:pt>
                <c:pt idx="113">
                  <c:v>0.17899999999999999</c:v>
                </c:pt>
                <c:pt idx="114">
                  <c:v>0.17899999999999999</c:v>
                </c:pt>
                <c:pt idx="115">
                  <c:v>0.17899999999999999</c:v>
                </c:pt>
                <c:pt idx="116">
                  <c:v>0.17899999999999999</c:v>
                </c:pt>
                <c:pt idx="117">
                  <c:v>0.17899999999999999</c:v>
                </c:pt>
                <c:pt idx="118">
                  <c:v>0.17899999999999999</c:v>
                </c:pt>
                <c:pt idx="119">
                  <c:v>0.17899999999999999</c:v>
                </c:pt>
                <c:pt idx="120">
                  <c:v>0.17899999999999999</c:v>
                </c:pt>
                <c:pt idx="121">
                  <c:v>0.17899999999999999</c:v>
                </c:pt>
                <c:pt idx="122">
                  <c:v>0.17899999999999999</c:v>
                </c:pt>
                <c:pt idx="123">
                  <c:v>0.17899999999999999</c:v>
                </c:pt>
                <c:pt idx="124">
                  <c:v>0.17899999999999999</c:v>
                </c:pt>
                <c:pt idx="125">
                  <c:v>0.17899999999999999</c:v>
                </c:pt>
                <c:pt idx="126">
                  <c:v>0.17899999999999999</c:v>
                </c:pt>
                <c:pt idx="127">
                  <c:v>0.17899999999999999</c:v>
                </c:pt>
                <c:pt idx="128">
                  <c:v>0.17899999999999999</c:v>
                </c:pt>
                <c:pt idx="129">
                  <c:v>0.17899999999999999</c:v>
                </c:pt>
                <c:pt idx="130">
                  <c:v>0.17899999999999999</c:v>
                </c:pt>
                <c:pt idx="131">
                  <c:v>0.17899999999999999</c:v>
                </c:pt>
                <c:pt idx="132">
                  <c:v>0.17899999999999999</c:v>
                </c:pt>
                <c:pt idx="133">
                  <c:v>0.17899999999999999</c:v>
                </c:pt>
                <c:pt idx="134">
                  <c:v>0.17899999999999999</c:v>
                </c:pt>
                <c:pt idx="135">
                  <c:v>0.17899999999999999</c:v>
                </c:pt>
                <c:pt idx="136">
                  <c:v>0.17899999999999999</c:v>
                </c:pt>
                <c:pt idx="137">
                  <c:v>0.17899999999999999</c:v>
                </c:pt>
                <c:pt idx="138">
                  <c:v>0.17899999999999999</c:v>
                </c:pt>
                <c:pt idx="139">
                  <c:v>0.17899999999999999</c:v>
                </c:pt>
                <c:pt idx="140">
                  <c:v>0.17899999999999999</c:v>
                </c:pt>
                <c:pt idx="141">
                  <c:v>0.17899999999999999</c:v>
                </c:pt>
                <c:pt idx="142">
                  <c:v>0.17899999999999999</c:v>
                </c:pt>
                <c:pt idx="143">
                  <c:v>0.17899999999999999</c:v>
                </c:pt>
                <c:pt idx="144">
                  <c:v>0.17899999999999999</c:v>
                </c:pt>
                <c:pt idx="145">
                  <c:v>0.17899999999999999</c:v>
                </c:pt>
                <c:pt idx="146">
                  <c:v>0.17899999999999999</c:v>
                </c:pt>
                <c:pt idx="147">
                  <c:v>0.17899999999999999</c:v>
                </c:pt>
                <c:pt idx="148">
                  <c:v>0.17899999999999999</c:v>
                </c:pt>
                <c:pt idx="149">
                  <c:v>0.17899999999999999</c:v>
                </c:pt>
                <c:pt idx="150">
                  <c:v>0.17899999999999999</c:v>
                </c:pt>
                <c:pt idx="151">
                  <c:v>0.17899999999999999</c:v>
                </c:pt>
                <c:pt idx="152">
                  <c:v>0.17899999999999999</c:v>
                </c:pt>
                <c:pt idx="153">
                  <c:v>0.17899999999999999</c:v>
                </c:pt>
                <c:pt idx="154">
                  <c:v>0.17899999999999999</c:v>
                </c:pt>
                <c:pt idx="155">
                  <c:v>0.17899999999999999</c:v>
                </c:pt>
                <c:pt idx="156">
                  <c:v>0.17899999999999999</c:v>
                </c:pt>
                <c:pt idx="157">
                  <c:v>0.17899999999999999</c:v>
                </c:pt>
                <c:pt idx="158">
                  <c:v>0.17899999999999999</c:v>
                </c:pt>
                <c:pt idx="159">
                  <c:v>0.17899999999999999</c:v>
                </c:pt>
                <c:pt idx="160">
                  <c:v>0.17899999999999999</c:v>
                </c:pt>
                <c:pt idx="161">
                  <c:v>0.17899999999999999</c:v>
                </c:pt>
                <c:pt idx="162">
                  <c:v>0.17899999999999999</c:v>
                </c:pt>
                <c:pt idx="163">
                  <c:v>0.17899999999999999</c:v>
                </c:pt>
                <c:pt idx="164">
                  <c:v>0.17899999999999999</c:v>
                </c:pt>
                <c:pt idx="165">
                  <c:v>0.17899999999999999</c:v>
                </c:pt>
                <c:pt idx="166">
                  <c:v>0.17899999999999999</c:v>
                </c:pt>
                <c:pt idx="167">
                  <c:v>0.17899999999999999</c:v>
                </c:pt>
                <c:pt idx="168">
                  <c:v>0.17899999999999999</c:v>
                </c:pt>
                <c:pt idx="169">
                  <c:v>0.17899999999999999</c:v>
                </c:pt>
                <c:pt idx="170">
                  <c:v>0.17899999999999999</c:v>
                </c:pt>
                <c:pt idx="171">
                  <c:v>0.17899999999999999</c:v>
                </c:pt>
                <c:pt idx="172">
                  <c:v>0.17899999999999999</c:v>
                </c:pt>
                <c:pt idx="173">
                  <c:v>0.17899999999999999</c:v>
                </c:pt>
                <c:pt idx="174">
                  <c:v>0.17899999999999999</c:v>
                </c:pt>
                <c:pt idx="175">
                  <c:v>0.17899999999999999</c:v>
                </c:pt>
                <c:pt idx="176">
                  <c:v>0.17899999999999999</c:v>
                </c:pt>
                <c:pt idx="177">
                  <c:v>0.17899999999999999</c:v>
                </c:pt>
                <c:pt idx="178">
                  <c:v>0.17899999999999999</c:v>
                </c:pt>
                <c:pt idx="179">
                  <c:v>0.17899999999999999</c:v>
                </c:pt>
                <c:pt idx="180">
                  <c:v>0.17899999999999999</c:v>
                </c:pt>
                <c:pt idx="181">
                  <c:v>0.17899999999999999</c:v>
                </c:pt>
                <c:pt idx="182">
                  <c:v>0.17899999999999999</c:v>
                </c:pt>
                <c:pt idx="183">
                  <c:v>0.17899999999999999</c:v>
                </c:pt>
                <c:pt idx="184">
                  <c:v>0.17899999999999999</c:v>
                </c:pt>
                <c:pt idx="185">
                  <c:v>0.17899999999999999</c:v>
                </c:pt>
                <c:pt idx="186">
                  <c:v>0.17899999999999999</c:v>
                </c:pt>
                <c:pt idx="187">
                  <c:v>0.17899999999999999</c:v>
                </c:pt>
                <c:pt idx="188">
                  <c:v>0.17899999999999999</c:v>
                </c:pt>
                <c:pt idx="189">
                  <c:v>0.17899999999999999</c:v>
                </c:pt>
                <c:pt idx="190">
                  <c:v>0.17899999999999999</c:v>
                </c:pt>
                <c:pt idx="191">
                  <c:v>0.17899999999999999</c:v>
                </c:pt>
                <c:pt idx="192">
                  <c:v>0.17899999999999999</c:v>
                </c:pt>
                <c:pt idx="193">
                  <c:v>0.17899999999999999</c:v>
                </c:pt>
                <c:pt idx="194">
                  <c:v>0.17899999999999999</c:v>
                </c:pt>
                <c:pt idx="195">
                  <c:v>0.17899999999999999</c:v>
                </c:pt>
                <c:pt idx="196">
                  <c:v>0.17899999999999999</c:v>
                </c:pt>
                <c:pt idx="197">
                  <c:v>0.17899999999999999</c:v>
                </c:pt>
                <c:pt idx="198">
                  <c:v>0.17899999999999999</c:v>
                </c:pt>
                <c:pt idx="199">
                  <c:v>0.17899999999999999</c:v>
                </c:pt>
                <c:pt idx="200">
                  <c:v>0.17899999999999999</c:v>
                </c:pt>
                <c:pt idx="201">
                  <c:v>0.17899999999999999</c:v>
                </c:pt>
                <c:pt idx="202">
                  <c:v>0.17899999999999999</c:v>
                </c:pt>
                <c:pt idx="203">
                  <c:v>0.17899999999999999</c:v>
                </c:pt>
                <c:pt idx="204">
                  <c:v>0.17899999999999999</c:v>
                </c:pt>
                <c:pt idx="205">
                  <c:v>0.17899999999999999</c:v>
                </c:pt>
                <c:pt idx="206">
                  <c:v>0.17899999999999999</c:v>
                </c:pt>
                <c:pt idx="207">
                  <c:v>0.17899999999999999</c:v>
                </c:pt>
                <c:pt idx="208">
                  <c:v>0.17899999999999999</c:v>
                </c:pt>
                <c:pt idx="209">
                  <c:v>0.17899999999999999</c:v>
                </c:pt>
                <c:pt idx="210">
                  <c:v>0.17899999999999999</c:v>
                </c:pt>
                <c:pt idx="211">
                  <c:v>0.17899999999999999</c:v>
                </c:pt>
                <c:pt idx="212">
                  <c:v>0.17899999999999999</c:v>
                </c:pt>
                <c:pt idx="213">
                  <c:v>0.17899999999999999</c:v>
                </c:pt>
                <c:pt idx="214">
                  <c:v>0.17899999999999999</c:v>
                </c:pt>
                <c:pt idx="215">
                  <c:v>0.17899999999999999</c:v>
                </c:pt>
                <c:pt idx="216">
                  <c:v>0.17899999999999999</c:v>
                </c:pt>
                <c:pt idx="217">
                  <c:v>0.17899999999999999</c:v>
                </c:pt>
                <c:pt idx="218">
                  <c:v>0.17899999999999999</c:v>
                </c:pt>
                <c:pt idx="219">
                  <c:v>0.17899999999999999</c:v>
                </c:pt>
                <c:pt idx="220">
                  <c:v>0.17899999999999999</c:v>
                </c:pt>
                <c:pt idx="221">
                  <c:v>0.17899999999999999</c:v>
                </c:pt>
                <c:pt idx="222">
                  <c:v>0.17899999999999999</c:v>
                </c:pt>
                <c:pt idx="223">
                  <c:v>0.17899999999999999</c:v>
                </c:pt>
                <c:pt idx="224">
                  <c:v>0.17899999999999999</c:v>
                </c:pt>
                <c:pt idx="225">
                  <c:v>0.17899999999999999</c:v>
                </c:pt>
                <c:pt idx="226">
                  <c:v>0.17899999999999999</c:v>
                </c:pt>
                <c:pt idx="227">
                  <c:v>0.17899999999999999</c:v>
                </c:pt>
                <c:pt idx="228">
                  <c:v>0.17899999999999999</c:v>
                </c:pt>
                <c:pt idx="229">
                  <c:v>0.17899999999999999</c:v>
                </c:pt>
                <c:pt idx="230">
                  <c:v>0.17899999999999999</c:v>
                </c:pt>
                <c:pt idx="231">
                  <c:v>0.17899999999999999</c:v>
                </c:pt>
                <c:pt idx="232">
                  <c:v>0.17899999999999999</c:v>
                </c:pt>
                <c:pt idx="233">
                  <c:v>0.17899999999999999</c:v>
                </c:pt>
                <c:pt idx="234">
                  <c:v>0.17899999999999999</c:v>
                </c:pt>
                <c:pt idx="235">
                  <c:v>0.17899999999999999</c:v>
                </c:pt>
                <c:pt idx="236">
                  <c:v>0.17899999999999999</c:v>
                </c:pt>
                <c:pt idx="237">
                  <c:v>0.17899999999999999</c:v>
                </c:pt>
                <c:pt idx="238">
                  <c:v>0.17899999999999999</c:v>
                </c:pt>
                <c:pt idx="239">
                  <c:v>0.17899999999999999</c:v>
                </c:pt>
                <c:pt idx="240">
                  <c:v>0.17899999999999999</c:v>
                </c:pt>
                <c:pt idx="241">
                  <c:v>0.17899999999999999</c:v>
                </c:pt>
                <c:pt idx="242">
                  <c:v>0.17899999999999999</c:v>
                </c:pt>
                <c:pt idx="243">
                  <c:v>0.17899999999999999</c:v>
                </c:pt>
                <c:pt idx="244">
                  <c:v>0.17899999999999999</c:v>
                </c:pt>
                <c:pt idx="245">
                  <c:v>0.17899999999999999</c:v>
                </c:pt>
                <c:pt idx="246">
                  <c:v>0.17899999999999999</c:v>
                </c:pt>
                <c:pt idx="247">
                  <c:v>0.17899999999999999</c:v>
                </c:pt>
                <c:pt idx="248">
                  <c:v>0.17899999999999999</c:v>
                </c:pt>
                <c:pt idx="249">
                  <c:v>0.17899999999999999</c:v>
                </c:pt>
              </c:numCache>
            </c:numRef>
          </c:yVal>
          <c:smooth val="0"/>
        </c:ser>
        <c:dLbls>
          <c:showLegendKey val="0"/>
          <c:showVal val="0"/>
          <c:showCatName val="0"/>
          <c:showSerName val="0"/>
          <c:showPercent val="0"/>
          <c:showBubbleSize val="0"/>
        </c:dLbls>
        <c:axId val="153590016"/>
        <c:axId val="154415488"/>
      </c:scatterChart>
      <c:valAx>
        <c:axId val="153590016"/>
        <c:scaling>
          <c:orientation val="minMax"/>
          <c:max val="450"/>
          <c:min val="0"/>
        </c:scaling>
        <c:delete val="0"/>
        <c:axPos val="b"/>
        <c:title>
          <c:tx>
            <c:rich>
              <a:bodyPr/>
              <a:lstStyle/>
              <a:p>
                <a:pPr>
                  <a:defRPr/>
                </a:pPr>
                <a:r>
                  <a:rPr lang="en-GB" sz="1000" b="1" i="0" u="none" strike="noStrike" baseline="0">
                    <a:effectLst/>
                  </a:rPr>
                  <a:t>Number of children and young people with 1+ valid HbA1c measurements </a:t>
                </a:r>
                <a:endParaRPr lang="en-GB"/>
              </a:p>
            </c:rich>
          </c:tx>
          <c:overlay val="0"/>
        </c:title>
        <c:numFmt formatCode="General" sourceLinked="1"/>
        <c:majorTickMark val="out"/>
        <c:minorTickMark val="none"/>
        <c:tickLblPos val="nextTo"/>
        <c:crossAx val="154415488"/>
        <c:crosses val="autoZero"/>
        <c:crossBetween val="midCat"/>
      </c:valAx>
      <c:valAx>
        <c:axId val="154415488"/>
        <c:scaling>
          <c:orientation val="minMax"/>
          <c:max val="0.5"/>
          <c:min val="0"/>
        </c:scaling>
        <c:delete val="0"/>
        <c:axPos val="l"/>
        <c:title>
          <c:tx>
            <c:rich>
              <a:bodyPr rot="-5400000" vert="horz"/>
              <a:lstStyle/>
              <a:p>
                <a:pPr>
                  <a:defRPr/>
                </a:pPr>
                <a:r>
                  <a:rPr lang="en-GB"/>
                  <a:t>Percentaage</a:t>
                </a:r>
                <a:r>
                  <a:rPr lang="en-GB" baseline="0"/>
                  <a:t> with an adjusted median HbA1c &gt;80 mmol/mol</a:t>
                </a:r>
                <a:endParaRPr lang="en-GB"/>
              </a:p>
            </c:rich>
          </c:tx>
          <c:overlay val="0"/>
        </c:title>
        <c:numFmt formatCode="0.0%" sourceLinked="1"/>
        <c:majorTickMark val="out"/>
        <c:minorTickMark val="none"/>
        <c:tickLblPos val="nextTo"/>
        <c:crossAx val="153590016"/>
        <c:crosses val="autoZero"/>
        <c:crossBetween val="midCat"/>
      </c:valAx>
    </c:plotArea>
    <c:legend>
      <c:legendPos val="t"/>
      <c:legendEntry>
        <c:idx val="4"/>
        <c:delete val="1"/>
      </c:legendEntry>
      <c:legendEntry>
        <c:idx val="6"/>
        <c:delete val="1"/>
      </c:legendEntry>
      <c:layout>
        <c:manualLayout>
          <c:xMode val="edge"/>
          <c:yMode val="edge"/>
          <c:x val="0.72634430277593476"/>
          <c:y val="2.0125772874578403E-2"/>
          <c:w val="0.27365569722406524"/>
          <c:h val="0.17693486063826697"/>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23228744956608E-2"/>
          <c:y val="0.13083685591932587"/>
          <c:w val="0.88733402913530901"/>
          <c:h val="0.73811023622047245"/>
        </c:manualLayout>
      </c:layout>
      <c:scatterChart>
        <c:scatterStyle val="lineMarker"/>
        <c:varyColors val="0"/>
        <c:ser>
          <c:idx val="0"/>
          <c:order val="0"/>
          <c:tx>
            <c:v>All other units</c:v>
          </c:tx>
          <c:spPr>
            <a:ln w="28575">
              <a:noFill/>
            </a:ln>
          </c:spPr>
          <c:marker>
            <c:symbol val="diamond"/>
            <c:size val="3"/>
            <c:spPr>
              <a:solidFill>
                <a:schemeClr val="accent1">
                  <a:lumMod val="60000"/>
                  <a:lumOff val="40000"/>
                </a:schemeClr>
              </a:solidFill>
              <a:ln>
                <a:noFill/>
              </a:ln>
            </c:spPr>
          </c:marker>
          <c:xVal>
            <c:numRef>
              <c:f>Mean_HbA1c_adjusted!$D$3:$D$177</c:f>
              <c:numCache>
                <c:formatCode>General</c:formatCode>
                <c:ptCount val="175"/>
                <c:pt idx="0">
                  <c:v>113</c:v>
                </c:pt>
                <c:pt idx="1">
                  <c:v>286</c:v>
                </c:pt>
                <c:pt idx="2">
                  <c:v>181</c:v>
                </c:pt>
                <c:pt idx="3">
                  <c:v>216</c:v>
                </c:pt>
                <c:pt idx="4">
                  <c:v>243</c:v>
                </c:pt>
                <c:pt idx="5">
                  <c:v>164</c:v>
                </c:pt>
                <c:pt idx="6">
                  <c:v>326</c:v>
                </c:pt>
                <c:pt idx="7">
                  <c:v>90</c:v>
                </c:pt>
                <c:pt idx="8">
                  <c:v>140</c:v>
                </c:pt>
                <c:pt idx="9">
                  <c:v>120</c:v>
                </c:pt>
                <c:pt idx="10">
                  <c:v>102</c:v>
                </c:pt>
                <c:pt idx="11">
                  <c:v>53</c:v>
                </c:pt>
                <c:pt idx="12">
                  <c:v>101</c:v>
                </c:pt>
                <c:pt idx="13">
                  <c:v>53</c:v>
                </c:pt>
                <c:pt idx="14">
                  <c:v>89</c:v>
                </c:pt>
                <c:pt idx="15">
                  <c:v>122</c:v>
                </c:pt>
                <c:pt idx="16">
                  <c:v>196</c:v>
                </c:pt>
                <c:pt idx="17">
                  <c:v>105</c:v>
                </c:pt>
                <c:pt idx="18">
                  <c:v>156</c:v>
                </c:pt>
                <c:pt idx="19">
                  <c:v>47</c:v>
                </c:pt>
                <c:pt idx="20">
                  <c:v>106</c:v>
                </c:pt>
                <c:pt idx="21">
                  <c:v>310</c:v>
                </c:pt>
                <c:pt idx="22">
                  <c:v>236</c:v>
                </c:pt>
                <c:pt idx="23">
                  <c:v>54</c:v>
                </c:pt>
                <c:pt idx="24">
                  <c:v>91</c:v>
                </c:pt>
                <c:pt idx="25">
                  <c:v>101</c:v>
                </c:pt>
                <c:pt idx="26">
                  <c:v>87</c:v>
                </c:pt>
                <c:pt idx="27">
                  <c:v>289</c:v>
                </c:pt>
                <c:pt idx="28">
                  <c:v>119</c:v>
                </c:pt>
                <c:pt idx="29">
                  <c:v>111</c:v>
                </c:pt>
                <c:pt idx="30">
                  <c:v>227</c:v>
                </c:pt>
                <c:pt idx="31">
                  <c:v>128</c:v>
                </c:pt>
                <c:pt idx="32">
                  <c:v>104</c:v>
                </c:pt>
                <c:pt idx="33">
                  <c:v>239</c:v>
                </c:pt>
                <c:pt idx="34">
                  <c:v>252</c:v>
                </c:pt>
                <c:pt idx="35">
                  <c:v>280</c:v>
                </c:pt>
                <c:pt idx="36">
                  <c:v>85</c:v>
                </c:pt>
                <c:pt idx="37">
                  <c:v>85</c:v>
                </c:pt>
                <c:pt idx="38">
                  <c:v>120</c:v>
                </c:pt>
                <c:pt idx="39">
                  <c:v>147</c:v>
                </c:pt>
                <c:pt idx="40">
                  <c:v>183</c:v>
                </c:pt>
                <c:pt idx="41">
                  <c:v>79</c:v>
                </c:pt>
                <c:pt idx="42">
                  <c:v>109</c:v>
                </c:pt>
                <c:pt idx="43">
                  <c:v>203</c:v>
                </c:pt>
                <c:pt idx="44">
                  <c:v>291</c:v>
                </c:pt>
                <c:pt idx="45">
                  <c:v>80</c:v>
                </c:pt>
                <c:pt idx="46">
                  <c:v>147</c:v>
                </c:pt>
                <c:pt idx="47">
                  <c:v>102</c:v>
                </c:pt>
                <c:pt idx="48">
                  <c:v>213</c:v>
                </c:pt>
                <c:pt idx="49">
                  <c:v>185</c:v>
                </c:pt>
                <c:pt idx="50">
                  <c:v>99</c:v>
                </c:pt>
                <c:pt idx="51">
                  <c:v>158</c:v>
                </c:pt>
                <c:pt idx="52">
                  <c:v>95</c:v>
                </c:pt>
                <c:pt idx="53">
                  <c:v>193</c:v>
                </c:pt>
                <c:pt idx="54">
                  <c:v>177</c:v>
                </c:pt>
                <c:pt idx="55">
                  <c:v>162</c:v>
                </c:pt>
                <c:pt idx="56">
                  <c:v>155</c:v>
                </c:pt>
                <c:pt idx="57">
                  <c:v>78</c:v>
                </c:pt>
                <c:pt idx="58">
                  <c:v>362</c:v>
                </c:pt>
                <c:pt idx="59">
                  <c:v>47</c:v>
                </c:pt>
                <c:pt idx="60">
                  <c:v>162</c:v>
                </c:pt>
                <c:pt idx="61">
                  <c:v>196</c:v>
                </c:pt>
                <c:pt idx="62">
                  <c:v>181</c:v>
                </c:pt>
                <c:pt idx="63">
                  <c:v>82</c:v>
                </c:pt>
                <c:pt idx="64">
                  <c:v>54</c:v>
                </c:pt>
                <c:pt idx="65">
                  <c:v>128</c:v>
                </c:pt>
                <c:pt idx="66">
                  <c:v>99</c:v>
                </c:pt>
                <c:pt idx="67">
                  <c:v>111</c:v>
                </c:pt>
                <c:pt idx="68">
                  <c:v>162</c:v>
                </c:pt>
                <c:pt idx="69">
                  <c:v>250</c:v>
                </c:pt>
                <c:pt idx="70">
                  <c:v>67</c:v>
                </c:pt>
                <c:pt idx="71">
                  <c:v>258</c:v>
                </c:pt>
                <c:pt idx="72">
                  <c:v>178</c:v>
                </c:pt>
                <c:pt idx="73">
                  <c:v>45</c:v>
                </c:pt>
                <c:pt idx="74">
                  <c:v>266</c:v>
                </c:pt>
                <c:pt idx="75">
                  <c:v>77</c:v>
                </c:pt>
                <c:pt idx="76">
                  <c:v>394</c:v>
                </c:pt>
                <c:pt idx="77">
                  <c:v>160</c:v>
                </c:pt>
                <c:pt idx="78">
                  <c:v>139</c:v>
                </c:pt>
                <c:pt idx="79">
                  <c:v>155</c:v>
                </c:pt>
                <c:pt idx="80">
                  <c:v>111</c:v>
                </c:pt>
                <c:pt idx="81">
                  <c:v>104</c:v>
                </c:pt>
                <c:pt idx="82">
                  <c:v>282</c:v>
                </c:pt>
                <c:pt idx="83">
                  <c:v>236</c:v>
                </c:pt>
                <c:pt idx="84">
                  <c:v>120</c:v>
                </c:pt>
                <c:pt idx="85">
                  <c:v>60</c:v>
                </c:pt>
                <c:pt idx="86">
                  <c:v>83</c:v>
                </c:pt>
                <c:pt idx="87">
                  <c:v>187</c:v>
                </c:pt>
                <c:pt idx="88">
                  <c:v>154</c:v>
                </c:pt>
                <c:pt idx="89">
                  <c:v>112</c:v>
                </c:pt>
                <c:pt idx="90">
                  <c:v>118</c:v>
                </c:pt>
                <c:pt idx="91">
                  <c:v>118</c:v>
                </c:pt>
                <c:pt idx="92">
                  <c:v>85</c:v>
                </c:pt>
                <c:pt idx="93">
                  <c:v>197</c:v>
                </c:pt>
                <c:pt idx="94">
                  <c:v>265</c:v>
                </c:pt>
                <c:pt idx="95">
                  <c:v>119</c:v>
                </c:pt>
                <c:pt idx="96">
                  <c:v>69</c:v>
                </c:pt>
                <c:pt idx="97">
                  <c:v>74</c:v>
                </c:pt>
                <c:pt idx="98">
                  <c:v>153</c:v>
                </c:pt>
                <c:pt idx="99">
                  <c:v>212</c:v>
                </c:pt>
                <c:pt idx="100">
                  <c:v>99</c:v>
                </c:pt>
                <c:pt idx="101">
                  <c:v>126</c:v>
                </c:pt>
                <c:pt idx="102">
                  <c:v>38</c:v>
                </c:pt>
                <c:pt idx="103">
                  <c:v>183</c:v>
                </c:pt>
                <c:pt idx="104">
                  <c:v>221</c:v>
                </c:pt>
                <c:pt idx="105">
                  <c:v>159</c:v>
                </c:pt>
                <c:pt idx="106">
                  <c:v>82</c:v>
                </c:pt>
                <c:pt idx="107">
                  <c:v>442</c:v>
                </c:pt>
                <c:pt idx="108">
                  <c:v>75</c:v>
                </c:pt>
                <c:pt idx="109">
                  <c:v>58</c:v>
                </c:pt>
                <c:pt idx="110">
                  <c:v>160</c:v>
                </c:pt>
                <c:pt idx="111">
                  <c:v>111</c:v>
                </c:pt>
                <c:pt idx="112">
                  <c:v>140</c:v>
                </c:pt>
                <c:pt idx="113">
                  <c:v>125</c:v>
                </c:pt>
                <c:pt idx="114">
                  <c:v>103</c:v>
                </c:pt>
                <c:pt idx="115">
                  <c:v>103</c:v>
                </c:pt>
                <c:pt idx="116">
                  <c:v>123</c:v>
                </c:pt>
                <c:pt idx="117">
                  <c:v>146</c:v>
                </c:pt>
                <c:pt idx="118">
                  <c:v>128</c:v>
                </c:pt>
                <c:pt idx="119">
                  <c:v>55</c:v>
                </c:pt>
                <c:pt idx="120">
                  <c:v>116</c:v>
                </c:pt>
                <c:pt idx="121">
                  <c:v>279</c:v>
                </c:pt>
                <c:pt idx="122">
                  <c:v>152</c:v>
                </c:pt>
                <c:pt idx="123">
                  <c:v>121</c:v>
                </c:pt>
                <c:pt idx="124">
                  <c:v>175</c:v>
                </c:pt>
                <c:pt idx="125">
                  <c:v>35</c:v>
                </c:pt>
                <c:pt idx="126">
                  <c:v>106</c:v>
                </c:pt>
                <c:pt idx="127">
                  <c:v>155</c:v>
                </c:pt>
                <c:pt idx="128">
                  <c:v>165</c:v>
                </c:pt>
                <c:pt idx="129">
                  <c:v>163</c:v>
                </c:pt>
                <c:pt idx="130">
                  <c:v>99</c:v>
                </c:pt>
                <c:pt idx="131">
                  <c:v>151</c:v>
                </c:pt>
                <c:pt idx="132">
                  <c:v>109</c:v>
                </c:pt>
                <c:pt idx="133">
                  <c:v>41</c:v>
                </c:pt>
                <c:pt idx="134">
                  <c:v>108</c:v>
                </c:pt>
                <c:pt idx="135">
                  <c:v>126</c:v>
                </c:pt>
                <c:pt idx="136">
                  <c:v>155</c:v>
                </c:pt>
                <c:pt idx="137">
                  <c:v>149</c:v>
                </c:pt>
                <c:pt idx="138">
                  <c:v>193</c:v>
                </c:pt>
                <c:pt idx="139">
                  <c:v>99</c:v>
                </c:pt>
                <c:pt idx="140">
                  <c:v>199</c:v>
                </c:pt>
                <c:pt idx="141">
                  <c:v>36</c:v>
                </c:pt>
                <c:pt idx="142">
                  <c:v>203</c:v>
                </c:pt>
                <c:pt idx="143">
                  <c:v>102</c:v>
                </c:pt>
                <c:pt idx="144">
                  <c:v>169</c:v>
                </c:pt>
                <c:pt idx="145">
                  <c:v>78</c:v>
                </c:pt>
                <c:pt idx="146">
                  <c:v>44</c:v>
                </c:pt>
                <c:pt idx="147">
                  <c:v>125</c:v>
                </c:pt>
                <c:pt idx="148">
                  <c:v>61</c:v>
                </c:pt>
                <c:pt idx="149">
                  <c:v>1</c:v>
                </c:pt>
                <c:pt idx="150">
                  <c:v>102</c:v>
                </c:pt>
                <c:pt idx="151">
                  <c:v>83</c:v>
                </c:pt>
                <c:pt idx="152">
                  <c:v>107</c:v>
                </c:pt>
                <c:pt idx="153">
                  <c:v>457</c:v>
                </c:pt>
                <c:pt idx="154">
                  <c:v>209</c:v>
                </c:pt>
                <c:pt idx="155">
                  <c:v>113</c:v>
                </c:pt>
                <c:pt idx="156">
                  <c:v>220</c:v>
                </c:pt>
                <c:pt idx="157">
                  <c:v>177</c:v>
                </c:pt>
                <c:pt idx="158">
                  <c:v>204</c:v>
                </c:pt>
                <c:pt idx="159">
                  <c:v>112</c:v>
                </c:pt>
                <c:pt idx="160">
                  <c:v>158</c:v>
                </c:pt>
                <c:pt idx="161">
                  <c:v>183</c:v>
                </c:pt>
                <c:pt idx="162">
                  <c:v>109</c:v>
                </c:pt>
                <c:pt idx="163">
                  <c:v>127</c:v>
                </c:pt>
                <c:pt idx="164">
                  <c:v>106</c:v>
                </c:pt>
                <c:pt idx="165">
                  <c:v>78</c:v>
                </c:pt>
                <c:pt idx="166">
                  <c:v>103</c:v>
                </c:pt>
                <c:pt idx="167">
                  <c:v>99</c:v>
                </c:pt>
                <c:pt idx="168">
                  <c:v>272</c:v>
                </c:pt>
                <c:pt idx="169">
                  <c:v>266</c:v>
                </c:pt>
                <c:pt idx="170">
                  <c:v>259</c:v>
                </c:pt>
                <c:pt idx="171">
                  <c:v>130</c:v>
                </c:pt>
                <c:pt idx="172">
                  <c:v>250</c:v>
                </c:pt>
              </c:numCache>
            </c:numRef>
          </c:xVal>
          <c:yVal>
            <c:numRef>
              <c:f>Mean_HbA1c_adjusted!$E$3:$E$177</c:f>
              <c:numCache>
                <c:formatCode>0.0</c:formatCode>
                <c:ptCount val="175"/>
                <c:pt idx="0">
                  <c:v>70.222662269808666</c:v>
                </c:pt>
                <c:pt idx="1">
                  <c:v>65.66802882139423</c:v>
                </c:pt>
                <c:pt idx="2">
                  <c:v>66.768974808015258</c:v>
                </c:pt>
                <c:pt idx="3">
                  <c:v>66.910118378685553</c:v>
                </c:pt>
                <c:pt idx="4">
                  <c:v>65.183253097404091</c:v>
                </c:pt>
                <c:pt idx="5">
                  <c:v>65.312213789502138</c:v>
                </c:pt>
                <c:pt idx="6">
                  <c:v>62.851223144604567</c:v>
                </c:pt>
                <c:pt idx="7">
                  <c:v>72.057508606404681</c:v>
                </c:pt>
                <c:pt idx="8">
                  <c:v>67.665601372369224</c:v>
                </c:pt>
                <c:pt idx="9">
                  <c:v>71.130718014475335</c:v>
                </c:pt>
                <c:pt idx="10">
                  <c:v>73.966932772250672</c:v>
                </c:pt>
                <c:pt idx="11">
                  <c:v>75.815641037391728</c:v>
                </c:pt>
                <c:pt idx="12">
                  <c:v>67.63893837458555</c:v>
                </c:pt>
                <c:pt idx="13">
                  <c:v>62.140176007686385</c:v>
                </c:pt>
                <c:pt idx="14">
                  <c:v>66.373904890402017</c:v>
                </c:pt>
                <c:pt idx="15">
                  <c:v>72.736992112827252</c:v>
                </c:pt>
                <c:pt idx="16">
                  <c:v>72.969119673799611</c:v>
                </c:pt>
                <c:pt idx="17">
                  <c:v>68.256771964071319</c:v>
                </c:pt>
                <c:pt idx="18">
                  <c:v>67.984136934331886</c:v>
                </c:pt>
                <c:pt idx="19">
                  <c:v>68.553746442435269</c:v>
                </c:pt>
                <c:pt idx="20">
                  <c:v>73.945858764185658</c:v>
                </c:pt>
                <c:pt idx="21">
                  <c:v>68.595192985535206</c:v>
                </c:pt>
                <c:pt idx="22">
                  <c:v>72.753180294195872</c:v>
                </c:pt>
                <c:pt idx="23">
                  <c:v>69.980069796382821</c:v>
                </c:pt>
                <c:pt idx="24">
                  <c:v>68.188334791869522</c:v>
                </c:pt>
                <c:pt idx="25">
                  <c:v>66.151115574192644</c:v>
                </c:pt>
                <c:pt idx="26">
                  <c:v>74.674612554902083</c:v>
                </c:pt>
                <c:pt idx="27">
                  <c:v>66.463211855505691</c:v>
                </c:pt>
                <c:pt idx="28">
                  <c:v>69.145345771984069</c:v>
                </c:pt>
                <c:pt idx="29">
                  <c:v>69.43675646794469</c:v>
                </c:pt>
                <c:pt idx="30">
                  <c:v>64.874321393262733</c:v>
                </c:pt>
                <c:pt idx="31">
                  <c:v>62.384038301788962</c:v>
                </c:pt>
                <c:pt idx="32">
                  <c:v>69.757383455863575</c:v>
                </c:pt>
                <c:pt idx="33">
                  <c:v>75.715275108688431</c:v>
                </c:pt>
                <c:pt idx="34">
                  <c:v>68.778617176640594</c:v>
                </c:pt>
                <c:pt idx="35">
                  <c:v>60.869117271804683</c:v>
                </c:pt>
                <c:pt idx="36">
                  <c:v>70.834897338442303</c:v>
                </c:pt>
                <c:pt idx="37">
                  <c:v>68.040610742475579</c:v>
                </c:pt>
                <c:pt idx="38">
                  <c:v>69.662706710348957</c:v>
                </c:pt>
                <c:pt idx="39">
                  <c:v>65.356387749892932</c:v>
                </c:pt>
                <c:pt idx="40">
                  <c:v>76.307145675941896</c:v>
                </c:pt>
                <c:pt idx="41">
                  <c:v>69.193266914493847</c:v>
                </c:pt>
                <c:pt idx="42">
                  <c:v>72.16180171950991</c:v>
                </c:pt>
                <c:pt idx="43">
                  <c:v>68.194798427315206</c:v>
                </c:pt>
                <c:pt idx="44">
                  <c:v>71.149395878130761</c:v>
                </c:pt>
                <c:pt idx="45">
                  <c:v>66.789779600750322</c:v>
                </c:pt>
                <c:pt idx="46">
                  <c:v>67.464396620135602</c:v>
                </c:pt>
                <c:pt idx="47">
                  <c:v>67.758119769667871</c:v>
                </c:pt>
                <c:pt idx="48">
                  <c:v>62.370601099435028</c:v>
                </c:pt>
                <c:pt idx="49">
                  <c:v>69.780227660509624</c:v>
                </c:pt>
                <c:pt idx="50">
                  <c:v>66.347197353274595</c:v>
                </c:pt>
                <c:pt idx="51">
                  <c:v>67.402340601105806</c:v>
                </c:pt>
                <c:pt idx="52">
                  <c:v>71.27847040316972</c:v>
                </c:pt>
                <c:pt idx="53">
                  <c:v>62.927097926585958</c:v>
                </c:pt>
                <c:pt idx="54">
                  <c:v>69.185817810493418</c:v>
                </c:pt>
                <c:pt idx="55">
                  <c:v>64.913787641865383</c:v>
                </c:pt>
                <c:pt idx="56">
                  <c:v>63.419185158008069</c:v>
                </c:pt>
                <c:pt idx="57">
                  <c:v>68.529852750815621</c:v>
                </c:pt>
                <c:pt idx="58">
                  <c:v>67.331103239886261</c:v>
                </c:pt>
                <c:pt idx="59">
                  <c:v>67.654543587519285</c:v>
                </c:pt>
                <c:pt idx="60">
                  <c:v>71.24125651247013</c:v>
                </c:pt>
                <c:pt idx="61">
                  <c:v>69.34820500127789</c:v>
                </c:pt>
                <c:pt idx="62">
                  <c:v>64.580171508860502</c:v>
                </c:pt>
                <c:pt idx="63">
                  <c:v>74.122059164201133</c:v>
                </c:pt>
                <c:pt idx="64">
                  <c:v>67.574307777513383</c:v>
                </c:pt>
                <c:pt idx="65">
                  <c:v>71.438435370432941</c:v>
                </c:pt>
                <c:pt idx="66">
                  <c:v>66.25994482463625</c:v>
                </c:pt>
                <c:pt idx="67">
                  <c:v>64.837369819907948</c:v>
                </c:pt>
                <c:pt idx="68">
                  <c:v>72.133755609255999</c:v>
                </c:pt>
                <c:pt idx="69">
                  <c:v>66.07258638582735</c:v>
                </c:pt>
                <c:pt idx="70">
                  <c:v>71.491314101352273</c:v>
                </c:pt>
                <c:pt idx="71">
                  <c:v>67.557316930987113</c:v>
                </c:pt>
                <c:pt idx="72">
                  <c:v>66.438129285765271</c:v>
                </c:pt>
                <c:pt idx="73">
                  <c:v>62.806039018182616</c:v>
                </c:pt>
                <c:pt idx="74">
                  <c:v>66.641511791909139</c:v>
                </c:pt>
                <c:pt idx="75">
                  <c:v>66.226036353593798</c:v>
                </c:pt>
                <c:pt idx="76">
                  <c:v>65.92435253266521</c:v>
                </c:pt>
                <c:pt idx="77">
                  <c:v>73.48461943399532</c:v>
                </c:pt>
                <c:pt idx="78">
                  <c:v>71.105353814800978</c:v>
                </c:pt>
                <c:pt idx="79">
                  <c:v>72.075514728327619</c:v>
                </c:pt>
                <c:pt idx="80">
                  <c:v>73.094748445217107</c:v>
                </c:pt>
                <c:pt idx="81">
                  <c:v>71.181447198423029</c:v>
                </c:pt>
                <c:pt idx="82">
                  <c:v>68.155410778674494</c:v>
                </c:pt>
                <c:pt idx="83">
                  <c:v>66.938182307164055</c:v>
                </c:pt>
                <c:pt idx="84">
                  <c:v>67.696183900546941</c:v>
                </c:pt>
                <c:pt idx="85">
                  <c:v>70.205915181349127</c:v>
                </c:pt>
                <c:pt idx="86">
                  <c:v>66.485537378521997</c:v>
                </c:pt>
                <c:pt idx="87">
                  <c:v>69.171543291532913</c:v>
                </c:pt>
                <c:pt idx="88">
                  <c:v>70.204514520381707</c:v>
                </c:pt>
                <c:pt idx="89">
                  <c:v>66.522542909890745</c:v>
                </c:pt>
                <c:pt idx="90">
                  <c:v>66.906416087321162</c:v>
                </c:pt>
                <c:pt idx="91">
                  <c:v>66.152350822975706</c:v>
                </c:pt>
                <c:pt idx="92">
                  <c:v>70.252627638467843</c:v>
                </c:pt>
                <c:pt idx="93">
                  <c:v>65.512187208799745</c:v>
                </c:pt>
                <c:pt idx="94">
                  <c:v>67.892765346891508</c:v>
                </c:pt>
                <c:pt idx="95">
                  <c:v>70.516231262144473</c:v>
                </c:pt>
                <c:pt idx="96">
                  <c:v>65.63557012258822</c:v>
                </c:pt>
                <c:pt idx="97">
                  <c:v>72.669024758249151</c:v>
                </c:pt>
                <c:pt idx="98">
                  <c:v>69.258757496846442</c:v>
                </c:pt>
                <c:pt idx="99">
                  <c:v>71.284214975193251</c:v>
                </c:pt>
                <c:pt idx="100">
                  <c:v>68.309941083981315</c:v>
                </c:pt>
                <c:pt idx="101">
                  <c:v>66.41583093341815</c:v>
                </c:pt>
                <c:pt idx="102">
                  <c:v>72.741950592431067</c:v>
                </c:pt>
                <c:pt idx="103">
                  <c:v>66.37263715779774</c:v>
                </c:pt>
                <c:pt idx="104">
                  <c:v>69.531367296677232</c:v>
                </c:pt>
                <c:pt idx="105">
                  <c:v>70.288177203422734</c:v>
                </c:pt>
                <c:pt idx="106">
                  <c:v>68.561136928334008</c:v>
                </c:pt>
                <c:pt idx="107">
                  <c:v>71.821036326223378</c:v>
                </c:pt>
                <c:pt idx="108">
                  <c:v>74.532615106373242</c:v>
                </c:pt>
                <c:pt idx="109">
                  <c:v>62.825613192751945</c:v>
                </c:pt>
                <c:pt idx="110">
                  <c:v>71.271280221874335</c:v>
                </c:pt>
                <c:pt idx="111">
                  <c:v>64.470100947642649</c:v>
                </c:pt>
                <c:pt idx="112">
                  <c:v>67.982351235656807</c:v>
                </c:pt>
                <c:pt idx="113">
                  <c:v>67.639456656910852</c:v>
                </c:pt>
                <c:pt idx="114">
                  <c:v>75.405360412156298</c:v>
                </c:pt>
                <c:pt idx="115">
                  <c:v>71.987572620415165</c:v>
                </c:pt>
                <c:pt idx="116">
                  <c:v>77.341433894558477</c:v>
                </c:pt>
                <c:pt idx="117">
                  <c:v>65.825709847807403</c:v>
                </c:pt>
                <c:pt idx="118">
                  <c:v>74.622047772706324</c:v>
                </c:pt>
                <c:pt idx="119">
                  <c:v>65.473315592083594</c:v>
                </c:pt>
                <c:pt idx="120">
                  <c:v>64.312931488779213</c:v>
                </c:pt>
                <c:pt idx="121">
                  <c:v>73.135938513779919</c:v>
                </c:pt>
                <c:pt idx="122">
                  <c:v>67.340698525244491</c:v>
                </c:pt>
                <c:pt idx="123">
                  <c:v>65.726863227941905</c:v>
                </c:pt>
                <c:pt idx="124">
                  <c:v>69.008784872077399</c:v>
                </c:pt>
                <c:pt idx="125">
                  <c:v>62.065763268398626</c:v>
                </c:pt>
                <c:pt idx="126">
                  <c:v>63.695325020975346</c:v>
                </c:pt>
                <c:pt idx="127">
                  <c:v>70.380550256077825</c:v>
                </c:pt>
                <c:pt idx="128">
                  <c:v>63.730874775793957</c:v>
                </c:pt>
                <c:pt idx="129">
                  <c:v>70.065113894131045</c:v>
                </c:pt>
                <c:pt idx="130">
                  <c:v>66.819654347316501</c:v>
                </c:pt>
                <c:pt idx="131">
                  <c:v>62.041502940333181</c:v>
                </c:pt>
                <c:pt idx="132">
                  <c:v>64.248724446043369</c:v>
                </c:pt>
                <c:pt idx="133">
                  <c:v>65.258592791380238</c:v>
                </c:pt>
                <c:pt idx="134">
                  <c:v>66.110252852789671</c:v>
                </c:pt>
                <c:pt idx="135">
                  <c:v>65.298339348350311</c:v>
                </c:pt>
                <c:pt idx="136">
                  <c:v>71.140430250929853</c:v>
                </c:pt>
                <c:pt idx="137">
                  <c:v>64.066451919999494</c:v>
                </c:pt>
                <c:pt idx="138">
                  <c:v>73.929522121626974</c:v>
                </c:pt>
                <c:pt idx="139">
                  <c:v>67.990030895461686</c:v>
                </c:pt>
                <c:pt idx="140">
                  <c:v>70.120928890694685</c:v>
                </c:pt>
                <c:pt idx="141">
                  <c:v>67.943994164728721</c:v>
                </c:pt>
                <c:pt idx="142">
                  <c:v>75.138627798823777</c:v>
                </c:pt>
                <c:pt idx="143">
                  <c:v>68.094629661795949</c:v>
                </c:pt>
                <c:pt idx="144">
                  <c:v>69.971971083390983</c:v>
                </c:pt>
                <c:pt idx="145">
                  <c:v>64.16296788662423</c:v>
                </c:pt>
                <c:pt idx="146">
                  <c:v>67.048551700999141</c:v>
                </c:pt>
                <c:pt idx="147">
                  <c:v>74.969364677740074</c:v>
                </c:pt>
                <c:pt idx="148">
                  <c:v>66.117463294443027</c:v>
                </c:pt>
                <c:pt idx="149">
                  <c:v>56.150856294296339</c:v>
                </c:pt>
                <c:pt idx="150">
                  <c:v>66.920383937393339</c:v>
                </c:pt>
                <c:pt idx="151">
                  <c:v>70.782177379146887</c:v>
                </c:pt>
                <c:pt idx="152">
                  <c:v>66.103031774405423</c:v>
                </c:pt>
                <c:pt idx="153">
                  <c:v>65.253522525198278</c:v>
                </c:pt>
                <c:pt idx="154">
                  <c:v>70.224204267947258</c:v>
                </c:pt>
                <c:pt idx="155">
                  <c:v>70.702098800514193</c:v>
                </c:pt>
                <c:pt idx="156">
                  <c:v>70.308443470943118</c:v>
                </c:pt>
                <c:pt idx="157">
                  <c:v>71.702705893115862</c:v>
                </c:pt>
                <c:pt idx="158">
                  <c:v>65.1161167712024</c:v>
                </c:pt>
                <c:pt idx="159">
                  <c:v>72.468000654907271</c:v>
                </c:pt>
                <c:pt idx="160">
                  <c:v>70.63988664378148</c:v>
                </c:pt>
                <c:pt idx="161">
                  <c:v>70.485523153407044</c:v>
                </c:pt>
                <c:pt idx="162">
                  <c:v>62.205603298796433</c:v>
                </c:pt>
                <c:pt idx="163">
                  <c:v>70.337577436846345</c:v>
                </c:pt>
                <c:pt idx="164">
                  <c:v>66.491726373675263</c:v>
                </c:pt>
                <c:pt idx="165">
                  <c:v>60.457867291054626</c:v>
                </c:pt>
                <c:pt idx="166">
                  <c:v>70.120218108268233</c:v>
                </c:pt>
                <c:pt idx="167">
                  <c:v>66.579577518996601</c:v>
                </c:pt>
                <c:pt idx="168">
                  <c:v>71.154083532120154</c:v>
                </c:pt>
                <c:pt idx="169">
                  <c:v>70.847449451686984</c:v>
                </c:pt>
                <c:pt idx="170">
                  <c:v>66.871813689834369</c:v>
                </c:pt>
                <c:pt idx="171">
                  <c:v>68.232080780569433</c:v>
                </c:pt>
                <c:pt idx="172">
                  <c:v>66.417835325012547</c:v>
                </c:pt>
              </c:numCache>
            </c:numRef>
          </c:yVal>
          <c:smooth val="0"/>
        </c:ser>
        <c:ser>
          <c:idx val="6"/>
          <c:order val="1"/>
          <c:tx>
            <c:strRef>
              <c:f>'Unit list'!$E$1</c:f>
              <c:strCache>
                <c:ptCount val="1"/>
                <c:pt idx="0">
                  <c:v>Units in East of England</c:v>
                </c:pt>
              </c:strCache>
            </c:strRef>
          </c:tx>
          <c:spPr>
            <a:ln w="28575">
              <a:noFill/>
            </a:ln>
          </c:spPr>
          <c:marker>
            <c:symbol val="diamond"/>
            <c:size val="10"/>
            <c:spPr>
              <a:solidFill>
                <a:schemeClr val="accent1">
                  <a:lumMod val="75000"/>
                </a:schemeClr>
              </a:solidFill>
              <a:ln>
                <a:noFill/>
              </a:ln>
            </c:spPr>
          </c:marker>
          <c:xVal>
            <c:numRef>
              <c:f>Mean_HbA1c_adjusted!$F$3:$F$175</c:f>
              <c:numCache>
                <c:formatCode>0</c:formatCode>
                <c:ptCount val="173"/>
                <c:pt idx="0">
                  <c:v>-1</c:v>
                </c:pt>
                <c:pt idx="1">
                  <c:v>286</c:v>
                </c:pt>
                <c:pt idx="2">
                  <c:v>-1</c:v>
                </c:pt>
                <c:pt idx="3">
                  <c:v>-1</c:v>
                </c:pt>
                <c:pt idx="4">
                  <c:v>-1</c:v>
                </c:pt>
                <c:pt idx="5">
                  <c:v>-1</c:v>
                </c:pt>
                <c:pt idx="6">
                  <c:v>-1</c:v>
                </c:pt>
                <c:pt idx="7">
                  <c:v>-1</c:v>
                </c:pt>
                <c:pt idx="8">
                  <c:v>140</c:v>
                </c:pt>
                <c:pt idx="9">
                  <c:v>-1</c:v>
                </c:pt>
                <c:pt idx="10">
                  <c:v>-1</c:v>
                </c:pt>
                <c:pt idx="11">
                  <c:v>-1</c:v>
                </c:pt>
                <c:pt idx="12">
                  <c:v>-1</c:v>
                </c:pt>
                <c:pt idx="13">
                  <c:v>-1</c:v>
                </c:pt>
                <c:pt idx="14">
                  <c:v>-1</c:v>
                </c:pt>
                <c:pt idx="15">
                  <c:v>-1</c:v>
                </c:pt>
                <c:pt idx="16">
                  <c:v>196</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155</c:v>
                </c:pt>
                <c:pt idx="57">
                  <c:v>-1</c:v>
                </c:pt>
                <c:pt idx="58">
                  <c:v>-1</c:v>
                </c:pt>
                <c:pt idx="59">
                  <c:v>-1</c:v>
                </c:pt>
                <c:pt idx="60">
                  <c:v>162</c:v>
                </c:pt>
                <c:pt idx="61">
                  <c:v>-1</c:v>
                </c:pt>
                <c:pt idx="62">
                  <c:v>-1</c:v>
                </c:pt>
                <c:pt idx="63">
                  <c:v>-1</c:v>
                </c:pt>
                <c:pt idx="64">
                  <c:v>-1</c:v>
                </c:pt>
                <c:pt idx="65">
                  <c:v>-1</c:v>
                </c:pt>
                <c:pt idx="66">
                  <c:v>99</c:v>
                </c:pt>
                <c:pt idx="67">
                  <c:v>-1</c:v>
                </c:pt>
                <c:pt idx="68">
                  <c:v>-1</c:v>
                </c:pt>
                <c:pt idx="69">
                  <c:v>-1</c:v>
                </c:pt>
                <c:pt idx="70">
                  <c:v>-1</c:v>
                </c:pt>
                <c:pt idx="71">
                  <c:v>-1</c:v>
                </c:pt>
                <c:pt idx="72">
                  <c:v>-1</c:v>
                </c:pt>
                <c:pt idx="73">
                  <c:v>-1</c:v>
                </c:pt>
                <c:pt idx="74">
                  <c:v>266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119</c:v>
                </c:pt>
                <c:pt idx="96">
                  <c:v>-1</c:v>
                </c:pt>
                <c:pt idx="97">
                  <c:v>-1</c:v>
                </c:pt>
                <c:pt idx="98">
                  <c:v>-1</c:v>
                </c:pt>
                <c:pt idx="99">
                  <c:v>212</c:v>
                </c:pt>
                <c:pt idx="100">
                  <c:v>-1</c:v>
                </c:pt>
                <c:pt idx="101">
                  <c:v>-1</c:v>
                </c:pt>
                <c:pt idx="102">
                  <c:v>-1</c:v>
                </c:pt>
                <c:pt idx="103">
                  <c:v>-1</c:v>
                </c:pt>
                <c:pt idx="104">
                  <c:v>-1</c:v>
                </c:pt>
                <c:pt idx="105">
                  <c:v>-1</c:v>
                </c:pt>
                <c:pt idx="106">
                  <c:v>-1</c:v>
                </c:pt>
                <c:pt idx="107">
                  <c:v>-1</c:v>
                </c:pt>
                <c:pt idx="108">
                  <c:v>-1</c:v>
                </c:pt>
                <c:pt idx="109">
                  <c:v>-1</c:v>
                </c:pt>
                <c:pt idx="110">
                  <c:v>-1</c:v>
                </c:pt>
                <c:pt idx="111">
                  <c:v>-1</c:v>
                </c:pt>
                <c:pt idx="112">
                  <c:v>140</c:v>
                </c:pt>
                <c:pt idx="113">
                  <c:v>-1</c:v>
                </c:pt>
                <c:pt idx="114">
                  <c:v>-1</c:v>
                </c:pt>
                <c:pt idx="115">
                  <c:v>-1</c:v>
                </c:pt>
                <c:pt idx="116">
                  <c:v>-1</c:v>
                </c:pt>
                <c:pt idx="117">
                  <c:v>-1</c:v>
                </c:pt>
                <c:pt idx="118">
                  <c:v>128</c:v>
                </c:pt>
                <c:pt idx="119">
                  <c:v>-1</c:v>
                </c:pt>
                <c:pt idx="120">
                  <c:v>-1</c:v>
                </c:pt>
                <c:pt idx="121">
                  <c:v>-1</c:v>
                </c:pt>
                <c:pt idx="122">
                  <c:v>-1</c:v>
                </c:pt>
                <c:pt idx="123">
                  <c:v>-1</c:v>
                </c:pt>
                <c:pt idx="124">
                  <c:v>-1</c:v>
                </c:pt>
                <c:pt idx="125">
                  <c:v>-1</c:v>
                </c:pt>
                <c:pt idx="126">
                  <c:v>-1</c:v>
                </c:pt>
                <c:pt idx="127">
                  <c:v>-1</c:v>
                </c:pt>
                <c:pt idx="128">
                  <c:v>165</c:v>
                </c:pt>
                <c:pt idx="129">
                  <c:v>163</c:v>
                </c:pt>
                <c:pt idx="130">
                  <c:v>-1</c:v>
                </c:pt>
                <c:pt idx="131">
                  <c:v>-1</c:v>
                </c:pt>
                <c:pt idx="132">
                  <c:v>-1</c:v>
                </c:pt>
                <c:pt idx="133">
                  <c:v>-1</c:v>
                </c:pt>
                <c:pt idx="134">
                  <c:v>-1</c:v>
                </c:pt>
                <c:pt idx="135">
                  <c:v>-1</c:v>
                </c:pt>
                <c:pt idx="136">
                  <c:v>-1</c:v>
                </c:pt>
                <c:pt idx="137">
                  <c:v>-1</c:v>
                </c:pt>
                <c:pt idx="138">
                  <c:v>193</c:v>
                </c:pt>
                <c:pt idx="139">
                  <c:v>-1</c:v>
                </c:pt>
                <c:pt idx="140">
                  <c:v>-1</c:v>
                </c:pt>
                <c:pt idx="141">
                  <c:v>-1</c:v>
                </c:pt>
                <c:pt idx="142">
                  <c:v>-1</c:v>
                </c:pt>
                <c:pt idx="143">
                  <c:v>-1</c:v>
                </c:pt>
                <c:pt idx="144">
                  <c:v>-1</c:v>
                </c:pt>
                <c:pt idx="145">
                  <c:v>-1</c:v>
                </c:pt>
                <c:pt idx="146">
                  <c:v>-1</c:v>
                </c:pt>
                <c:pt idx="147">
                  <c:v>-1</c:v>
                </c:pt>
                <c:pt idx="148">
                  <c:v>-1</c:v>
                </c:pt>
                <c:pt idx="149">
                  <c:v>-1</c:v>
                </c:pt>
                <c:pt idx="150">
                  <c:v>-1</c:v>
                </c:pt>
                <c:pt idx="151">
                  <c:v>83</c:v>
                </c:pt>
                <c:pt idx="152">
                  <c:v>-1</c:v>
                </c:pt>
                <c:pt idx="153">
                  <c:v>-1</c:v>
                </c:pt>
                <c:pt idx="154">
                  <c:v>-1</c:v>
                </c:pt>
                <c:pt idx="155">
                  <c:v>-1</c:v>
                </c:pt>
                <c:pt idx="156">
                  <c:v>-1</c:v>
                </c:pt>
                <c:pt idx="157">
                  <c:v>-1</c:v>
                </c:pt>
                <c:pt idx="158">
                  <c:v>-1</c:v>
                </c:pt>
                <c:pt idx="159">
                  <c:v>112</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Mean_HbA1c_adjusted!$G$3:$G$175</c:f>
              <c:numCache>
                <c:formatCode>0</c:formatCode>
                <c:ptCount val="173"/>
                <c:pt idx="0">
                  <c:v>-1</c:v>
                </c:pt>
                <c:pt idx="1">
                  <c:v>65.66802882139423</c:v>
                </c:pt>
                <c:pt idx="2">
                  <c:v>-1</c:v>
                </c:pt>
                <c:pt idx="3">
                  <c:v>-1</c:v>
                </c:pt>
                <c:pt idx="4">
                  <c:v>-1</c:v>
                </c:pt>
                <c:pt idx="5">
                  <c:v>-1</c:v>
                </c:pt>
                <c:pt idx="6">
                  <c:v>-1</c:v>
                </c:pt>
                <c:pt idx="7">
                  <c:v>-1</c:v>
                </c:pt>
                <c:pt idx="8">
                  <c:v>67.665601372369224</c:v>
                </c:pt>
                <c:pt idx="9">
                  <c:v>-1</c:v>
                </c:pt>
                <c:pt idx="10">
                  <c:v>-1</c:v>
                </c:pt>
                <c:pt idx="11">
                  <c:v>-1</c:v>
                </c:pt>
                <c:pt idx="12">
                  <c:v>-1</c:v>
                </c:pt>
                <c:pt idx="13">
                  <c:v>-1</c:v>
                </c:pt>
                <c:pt idx="14">
                  <c:v>-1</c:v>
                </c:pt>
                <c:pt idx="15">
                  <c:v>-1</c:v>
                </c:pt>
                <c:pt idx="16">
                  <c:v>72.969119673799611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68.778617176640594</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63.419185158008069</c:v>
                </c:pt>
                <c:pt idx="57">
                  <c:v>-1</c:v>
                </c:pt>
                <c:pt idx="58">
                  <c:v>-1</c:v>
                </c:pt>
                <c:pt idx="59">
                  <c:v>-1</c:v>
                </c:pt>
                <c:pt idx="60">
                  <c:v>71.24125651247013</c:v>
                </c:pt>
                <c:pt idx="61">
                  <c:v>-1</c:v>
                </c:pt>
                <c:pt idx="62">
                  <c:v>-1</c:v>
                </c:pt>
                <c:pt idx="63">
                  <c:v>-1</c:v>
                </c:pt>
                <c:pt idx="64">
                  <c:v>-1</c:v>
                </c:pt>
                <c:pt idx="65">
                  <c:v>-1</c:v>
                </c:pt>
                <c:pt idx="66">
                  <c:v>66.25994482463625</c:v>
                </c:pt>
                <c:pt idx="67">
                  <c:v>-1</c:v>
                </c:pt>
                <c:pt idx="68">
                  <c:v>-1</c:v>
                </c:pt>
                <c:pt idx="69">
                  <c:v>-1</c:v>
                </c:pt>
                <c:pt idx="70">
                  <c:v>-1</c:v>
                </c:pt>
                <c:pt idx="71">
                  <c:v>-1</c:v>
                </c:pt>
                <c:pt idx="72">
                  <c:v>-1</c:v>
                </c:pt>
                <c:pt idx="73">
                  <c:v>-1</c:v>
                </c:pt>
                <c:pt idx="74">
                  <c:v>66.641511791909139</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70.516231262144473</c:v>
                </c:pt>
                <c:pt idx="96">
                  <c:v>-1</c:v>
                </c:pt>
                <c:pt idx="97">
                  <c:v>-1</c:v>
                </c:pt>
                <c:pt idx="98">
                  <c:v>-1</c:v>
                </c:pt>
                <c:pt idx="99">
                  <c:v>71.284214975193251</c:v>
                </c:pt>
                <c:pt idx="100">
                  <c:v>-1</c:v>
                </c:pt>
                <c:pt idx="101">
                  <c:v>-1</c:v>
                </c:pt>
                <c:pt idx="102">
                  <c:v>-1</c:v>
                </c:pt>
                <c:pt idx="103">
                  <c:v>-1</c:v>
                </c:pt>
                <c:pt idx="104">
                  <c:v>-1</c:v>
                </c:pt>
                <c:pt idx="105">
                  <c:v>-1</c:v>
                </c:pt>
                <c:pt idx="106">
                  <c:v>-1</c:v>
                </c:pt>
                <c:pt idx="107">
                  <c:v>-1</c:v>
                </c:pt>
                <c:pt idx="108">
                  <c:v>-1</c:v>
                </c:pt>
                <c:pt idx="109">
                  <c:v>-1</c:v>
                </c:pt>
                <c:pt idx="110">
                  <c:v>-1</c:v>
                </c:pt>
                <c:pt idx="111">
                  <c:v>-1</c:v>
                </c:pt>
                <c:pt idx="112">
                  <c:v>67.982351235656807</c:v>
                </c:pt>
                <c:pt idx="113">
                  <c:v>-1</c:v>
                </c:pt>
                <c:pt idx="114">
                  <c:v>-1</c:v>
                </c:pt>
                <c:pt idx="115">
                  <c:v>-1</c:v>
                </c:pt>
                <c:pt idx="116">
                  <c:v>-1</c:v>
                </c:pt>
                <c:pt idx="117">
                  <c:v>-1</c:v>
                </c:pt>
                <c:pt idx="118">
                  <c:v>74.622047772706324</c:v>
                </c:pt>
                <c:pt idx="119">
                  <c:v>-1</c:v>
                </c:pt>
                <c:pt idx="120">
                  <c:v>-1</c:v>
                </c:pt>
                <c:pt idx="121">
                  <c:v>-1</c:v>
                </c:pt>
                <c:pt idx="122">
                  <c:v>-1</c:v>
                </c:pt>
                <c:pt idx="123">
                  <c:v>-1</c:v>
                </c:pt>
                <c:pt idx="124">
                  <c:v>-1</c:v>
                </c:pt>
                <c:pt idx="125">
                  <c:v>-1</c:v>
                </c:pt>
                <c:pt idx="126">
                  <c:v>-1</c:v>
                </c:pt>
                <c:pt idx="127">
                  <c:v>-1</c:v>
                </c:pt>
                <c:pt idx="128">
                  <c:v>63.730874775793957</c:v>
                </c:pt>
                <c:pt idx="129">
                  <c:v>70.065113894131045</c:v>
                </c:pt>
                <c:pt idx="130">
                  <c:v>-1</c:v>
                </c:pt>
                <c:pt idx="131">
                  <c:v>-1</c:v>
                </c:pt>
                <c:pt idx="132">
                  <c:v>-1</c:v>
                </c:pt>
                <c:pt idx="133">
                  <c:v>-1</c:v>
                </c:pt>
                <c:pt idx="134">
                  <c:v>-1</c:v>
                </c:pt>
                <c:pt idx="135">
                  <c:v>-1</c:v>
                </c:pt>
                <c:pt idx="136">
                  <c:v>-1</c:v>
                </c:pt>
                <c:pt idx="137">
                  <c:v>-1</c:v>
                </c:pt>
                <c:pt idx="138">
                  <c:v>73.929522121626974</c:v>
                </c:pt>
                <c:pt idx="139">
                  <c:v>-1</c:v>
                </c:pt>
                <c:pt idx="140">
                  <c:v>-1</c:v>
                </c:pt>
                <c:pt idx="141">
                  <c:v>-1</c:v>
                </c:pt>
                <c:pt idx="142">
                  <c:v>-1</c:v>
                </c:pt>
                <c:pt idx="143">
                  <c:v>-1</c:v>
                </c:pt>
                <c:pt idx="144">
                  <c:v>-1</c:v>
                </c:pt>
                <c:pt idx="145">
                  <c:v>-1</c:v>
                </c:pt>
                <c:pt idx="146">
                  <c:v>-1</c:v>
                </c:pt>
                <c:pt idx="147">
                  <c:v>-1</c:v>
                </c:pt>
                <c:pt idx="148">
                  <c:v>-1</c:v>
                </c:pt>
                <c:pt idx="149">
                  <c:v>-1</c:v>
                </c:pt>
                <c:pt idx="150">
                  <c:v>-1</c:v>
                </c:pt>
                <c:pt idx="151">
                  <c:v>70.782177379146887</c:v>
                </c:pt>
                <c:pt idx="152">
                  <c:v>-1</c:v>
                </c:pt>
                <c:pt idx="153">
                  <c:v>-1</c:v>
                </c:pt>
                <c:pt idx="154">
                  <c:v>-1</c:v>
                </c:pt>
                <c:pt idx="155">
                  <c:v>-1</c:v>
                </c:pt>
                <c:pt idx="156">
                  <c:v>-1</c:v>
                </c:pt>
                <c:pt idx="157">
                  <c:v>-1</c:v>
                </c:pt>
                <c:pt idx="158">
                  <c:v>-1</c:v>
                </c:pt>
                <c:pt idx="159">
                  <c:v>72.468000654907271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7"/>
          <c:order val="2"/>
          <c:tx>
            <c:strRef>
              <c:f>'Unit list'!$B$1</c:f>
              <c:strCache>
                <c:ptCount val="1"/>
                <c:pt idx="0">
                  <c:v>PZ041</c:v>
                </c:pt>
              </c:strCache>
            </c:strRef>
          </c:tx>
          <c:spPr>
            <a:ln w="28575">
              <a:noFill/>
            </a:ln>
          </c:spPr>
          <c:marker>
            <c:symbol val="diamond"/>
            <c:size val="12"/>
            <c:spPr>
              <a:solidFill>
                <a:srgbClr val="FF0000"/>
              </a:solidFill>
              <a:ln>
                <a:noFill/>
              </a:ln>
            </c:spPr>
          </c:marker>
          <c:xVal>
            <c:numRef>
              <c:f>Mean_HbA1c_adjusted!$H$3:$H$175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Mean_HbA1c_adjusted!$I$3:$I$175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68.778617176640594</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1"/>
          <c:order val="3"/>
          <c:tx>
            <c:v>2SD</c:v>
          </c:tx>
          <c:spPr>
            <a:ln w="28575">
              <a:solidFill>
                <a:schemeClr val="tx2">
                  <a:lumMod val="50000"/>
                </a:schemeClr>
              </a:solidFill>
              <a:prstDash val="sysDash"/>
            </a:ln>
          </c:spPr>
          <c:marker>
            <c:symbol val="none"/>
          </c:marker>
          <c:xVal>
            <c:numRef>
              <c:f>Mean_HbA1c_adjusted!$L$3:$L$501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numCache>
            </c:numRef>
          </c:xVal>
          <c:yVal>
            <c:numRef>
              <c:f>Mean_HbA1c_adjusted!$M$3:$M$501</c:f>
              <c:numCache>
                <c:formatCode>??0.0</c:formatCode>
                <c:ptCount val="499"/>
                <c:pt idx="1">
                  <c:v>-102.94444077206185</c:v>
                </c:pt>
                <c:pt idx="2">
                  <c:v>22.919348320797447</c:v>
                </c:pt>
                <c:pt idx="3">
                  <c:v>39.569603266917397</c:v>
                </c:pt>
                <c:pt idx="4">
                  <c:v>45.992975273436564</c:v>
                </c:pt>
                <c:pt idx="5">
                  <c:v>49.496464724223401</c:v>
                </c:pt>
                <c:pt idx="6">
                  <c:v>51.755323837500853</c:v>
                </c:pt>
                <c:pt idx="7">
                  <c:v>53.359911070076663</c:v>
                </c:pt>
                <c:pt idx="8">
                  <c:v>54.573386510535222</c:v>
                </c:pt>
                <c:pt idx="9">
                  <c:v>55.531933701809265</c:v>
                </c:pt>
                <c:pt idx="10">
                  <c:v>56.31368785182633</c:v>
                </c:pt>
                <c:pt idx="11">
                  <c:v>56.96699757897526</c:v>
                </c:pt>
                <c:pt idx="12">
                  <c:v>57.52355568513137</c:v>
                </c:pt>
                <c:pt idx="13">
                  <c:v>58.00510191030952</c:v>
                </c:pt>
                <c:pt idx="14">
                  <c:v>58.427105386720434</c:v>
                </c:pt>
                <c:pt idx="15">
                  <c:v>58.800910761918658</c:v>
                </c:pt>
                <c:pt idx="16">
                  <c:v>59.135051040596395</c:v>
                </c:pt>
                <c:pt idx="17">
                  <c:v>59.43608386336696</c:v>
                </c:pt>
                <c:pt idx="18">
                  <c:v>59.709142820755808</c:v>
                </c:pt>
                <c:pt idx="19">
                  <c:v>59.958311778982207</c:v>
                </c:pt>
                <c:pt idx="20">
                  <c:v>60.186885623195018</c:v>
                </c:pt>
                <c:pt idx="21">
                  <c:v>60.397556000341496</c:v>
                </c:pt>
                <c:pt idx="22">
                  <c:v>60.592546280930193</c:v>
                </c:pt>
                <c:pt idx="23">
                  <c:v>60.773711365841912</c:v>
                </c:pt>
                <c:pt idx="24">
                  <c:v>60.942612668903003</c:v>
                </c:pt>
                <c:pt idx="25">
                  <c:v>61.100575255568188</c:v>
                </c:pt>
                <c:pt idx="26">
                  <c:v>61.248731947678316</c:v>
                </c:pt>
                <c:pt idx="27">
                  <c:v>61.388057768033228</c:v>
                </c:pt>
                <c:pt idx="28">
                  <c:v>61.519397129604769</c:v>
                </c:pt>
                <c:pt idx="29">
                  <c:v>61.643485508982153</c:v>
                </c:pt>
                <c:pt idx="30">
                  <c:v>61.760966879516729</c:v>
                </c:pt>
                <c:pt idx="31">
                  <c:v>61.872407851013243</c:v>
                </c:pt>
                <c:pt idx="32">
                  <c:v>61.978309226957222</c:v>
                </c:pt>
                <c:pt idx="33">
                  <c:v>62.079115518852689</c:v>
                </c:pt>
                <c:pt idx="34">
                  <c:v>62.175222831206639</c:v>
                </c:pt>
                <c:pt idx="35">
                  <c:v>62.26698543701734</c:v>
                </c:pt>
                <c:pt idx="36">
                  <c:v>62.354721293290147</c:v>
                </c:pt>
                <c:pt idx="37">
                  <c:v>62.43871669280059</c:v>
                </c:pt>
                <c:pt idx="38">
                  <c:v>62.519230207568121</c:v>
                </c:pt>
                <c:pt idx="39">
                  <c:v>62.596496048084546</c:v>
                </c:pt>
                <c:pt idx="40">
                  <c:v>62.670726937929217</c:v>
                </c:pt>
                <c:pt idx="41">
                  <c:v>62.742116584297776</c:v>
                </c:pt>
                <c:pt idx="42">
                  <c:v>62.742116584297776</c:v>
                </c:pt>
                <c:pt idx="43">
                  <c:v>62.810841809914152</c:v>
                </c:pt>
                <c:pt idx="44">
                  <c:v>62.877064399852877</c:v>
                </c:pt>
                <c:pt idx="45">
                  <c:v>62.940932707265461</c:v>
                </c:pt>
                <c:pt idx="46">
                  <c:v>63.002583054352485</c:v>
                </c:pt>
                <c:pt idx="47">
                  <c:v>63.062140958744031</c:v>
                </c:pt>
                <c:pt idx="48">
                  <c:v>63.119722210437658</c:v>
                </c:pt>
                <c:pt idx="49">
                  <c:v>63.175433820352666</c:v>
                </c:pt>
                <c:pt idx="50">
                  <c:v>63.229374858207983</c:v>
                </c:pt>
                <c:pt idx="51">
                  <c:v>63.281637194670772</c:v>
                </c:pt>
                <c:pt idx="52">
                  <c:v>63.33230616044095</c:v>
                </c:pt>
                <c:pt idx="53">
                  <c:v>63.381461133041533</c:v>
                </c:pt>
                <c:pt idx="54">
                  <c:v>63.429176060504901</c:v>
                </c:pt>
                <c:pt idx="55">
                  <c:v>63.47551992982271</c:v>
                </c:pt>
                <c:pt idx="56">
                  <c:v>63.520557186916328</c:v>
                </c:pt>
                <c:pt idx="57">
                  <c:v>63.564348113948803</c:v>
                </c:pt>
                <c:pt idx="58">
                  <c:v>63.60694916900691</c:v>
                </c:pt>
                <c:pt idx="59">
                  <c:v>63.648413292510497</c:v>
                </c:pt>
                <c:pt idx="60">
                  <c:v>63.688790184133914</c:v>
                </c:pt>
                <c:pt idx="61">
                  <c:v>63.728126553536214</c:v>
                </c:pt>
                <c:pt idx="62">
                  <c:v>63.766466347778596</c:v>
                </c:pt>
                <c:pt idx="63">
                  <c:v>63.803850957948725</c:v>
                </c:pt>
                <c:pt idx="64">
                  <c:v>63.840319407202202</c:v>
                </c:pt>
                <c:pt idx="65">
                  <c:v>63.87590852216492</c:v>
                </c:pt>
                <c:pt idx="66">
                  <c:v>63.910653089408918</c:v>
                </c:pt>
                <c:pt idx="67">
                  <c:v>63.944585998514377</c:v>
                </c:pt>
                <c:pt idx="68">
                  <c:v>63.977738373055921</c:v>
                </c:pt>
                <c:pt idx="69">
                  <c:v>64.010139690699845</c:v>
                </c:pt>
                <c:pt idx="70">
                  <c:v>64.041817893466344</c:v>
                </c:pt>
                <c:pt idx="71">
                  <c:v>64.072799489094677</c:v>
                </c:pt>
                <c:pt idx="72">
                  <c:v>64.103109644347597</c:v>
                </c:pt>
                <c:pt idx="73">
                  <c:v>64.132772271001841</c:v>
                </c:pt>
                <c:pt idx="74">
                  <c:v>64.161810105192885</c:v>
                </c:pt>
                <c:pt idx="75">
                  <c:v>64.190244780712504</c:v>
                </c:pt>
                <c:pt idx="76">
                  <c:v>64.218096896796638</c:v>
                </c:pt>
                <c:pt idx="77">
                  <c:v>64.245386080886192</c:v>
                </c:pt>
                <c:pt idx="78">
                  <c:v>64.272131046795877</c:v>
                </c:pt>
                <c:pt idx="79">
                  <c:v>64.298349648682731</c:v>
                </c:pt>
                <c:pt idx="80">
                  <c:v>64.32405893116821</c:v>
                </c:pt>
                <c:pt idx="81">
                  <c:v>64.349275175933855</c:v>
                </c:pt>
                <c:pt idx="82">
                  <c:v>64.374013945079938</c:v>
                </c:pt>
                <c:pt idx="83">
                  <c:v>64.398290121509618</c:v>
                </c:pt>
                <c:pt idx="84">
                  <c:v>64.422117946576876</c:v>
                </c:pt>
                <c:pt idx="85">
                  <c:v>64.445511055214581</c:v>
                </c:pt>
                <c:pt idx="86">
                  <c:v>64.468482508739626</c:v>
                </c:pt>
                <c:pt idx="87">
                  <c:v>64.491044825514734</c:v>
                </c:pt>
                <c:pt idx="88">
                  <c:v>64.513210009630285</c:v>
                </c:pt>
                <c:pt idx="89">
                  <c:v>64.534989577755553</c:v>
                </c:pt>
                <c:pt idx="90">
                  <c:v>64.556394584296029</c:v>
                </c:pt>
                <c:pt idx="91">
                  <c:v>64.577435644981477</c:v>
                </c:pt>
                <c:pt idx="92">
                  <c:v>64.598122958999369</c:v>
                </c:pt>
                <c:pt idx="93">
                  <c:v>64.618466329778187</c:v>
                </c:pt>
                <c:pt idx="94">
                  <c:v>64.638475184517318</c:v>
                </c:pt>
                <c:pt idx="95">
                  <c:v>64.658158592551601</c:v>
                </c:pt>
                <c:pt idx="96">
                  <c:v>64.677525282631763</c:v>
                </c:pt>
                <c:pt idx="97">
                  <c:v>64.696583659195994</c:v>
                </c:pt>
                <c:pt idx="98">
                  <c:v>64.715341817701088</c:v>
                </c:pt>
                <c:pt idx="99">
                  <c:v>64.733807559076979</c:v>
                </c:pt>
                <c:pt idx="100">
                  <c:v>64.751988403363242</c:v>
                </c:pt>
                <c:pt idx="101">
                  <c:v>64.769891602581737</c:v>
                </c:pt>
                <c:pt idx="102">
                  <c:v>64.78752415289533</c:v>
                </c:pt>
                <c:pt idx="103">
                  <c:v>64.804892806099303</c:v>
                </c:pt>
                <c:pt idx="104">
                  <c:v>64.822004080488</c:v>
                </c:pt>
                <c:pt idx="105">
                  <c:v>64.838864271136643</c:v>
                </c:pt>
                <c:pt idx="106">
                  <c:v>64.855479459635148</c:v>
                </c:pt>
                <c:pt idx="107">
                  <c:v>64.871855523308</c:v>
                </c:pt>
                <c:pt idx="108">
                  <c:v>64.887998143952188</c:v>
                </c:pt>
                <c:pt idx="109">
                  <c:v>64.903912816122457</c:v>
                </c:pt>
                <c:pt idx="110">
                  <c:v>64.91960485499142</c:v>
                </c:pt>
                <c:pt idx="111">
                  <c:v>64.935079403810207</c:v>
                </c:pt>
                <c:pt idx="112">
                  <c:v>64.950341440993171</c:v>
                </c:pt>
                <c:pt idx="113">
                  <c:v>64.965395786849086</c:v>
                </c:pt>
                <c:pt idx="114">
                  <c:v>64.980247109979317</c:v>
                </c:pt>
                <c:pt idx="115">
                  <c:v>64.994899933362376</c:v>
                </c:pt>
                <c:pt idx="116">
                  <c:v>65.009358640142779</c:v>
                </c:pt>
                <c:pt idx="117">
                  <c:v>65.023627479141155</c:v>
                </c:pt>
                <c:pt idx="118">
                  <c:v>65.037710570101197</c:v>
                </c:pt>
                <c:pt idx="119">
                  <c:v>65.051611908688301</c:v>
                </c:pt>
                <c:pt idx="120">
                  <c:v>65.065335371253582</c:v>
                </c:pt>
                <c:pt idx="121">
                  <c:v>65.078884719376248</c:v>
                </c:pt>
                <c:pt idx="122">
                  <c:v>65.092263604196319</c:v>
                </c:pt>
                <c:pt idx="123">
                  <c:v>65.105475570549117</c:v>
                </c:pt>
                <c:pt idx="124">
                  <c:v>65.118524060912094</c:v>
                </c:pt>
                <c:pt idx="125">
                  <c:v>65.131412419174112</c:v>
                </c:pt>
                <c:pt idx="126">
                  <c:v>65.144143894236279</c:v>
                </c:pt>
                <c:pt idx="127">
                  <c:v>65.156721643453537</c:v>
                </c:pt>
                <c:pt idx="128">
                  <c:v>65.169148735924807</c:v>
                </c:pt>
                <c:pt idx="129">
                  <c:v>65.181428155639964</c:v>
                </c:pt>
                <c:pt idx="130">
                  <c:v>65.193562804490654</c:v>
                </c:pt>
                <c:pt idx="131">
                  <c:v>65.205555505151892</c:v>
                </c:pt>
                <c:pt idx="132">
                  <c:v>65.217409003840999</c:v>
                </c:pt>
                <c:pt idx="133">
                  <c:v>65.229125972960162</c:v>
                </c:pt>
                <c:pt idx="134">
                  <c:v>65.240709013627907</c:v>
                </c:pt>
                <c:pt idx="135">
                  <c:v>65.252160658105552</c:v>
                </c:pt>
                <c:pt idx="136">
                  <c:v>65.263483372123261</c:v>
                </c:pt>
                <c:pt idx="137">
                  <c:v>65.274679557110943</c:v>
                </c:pt>
                <c:pt idx="138">
                  <c:v>65.285751552338155</c:v>
                </c:pt>
                <c:pt idx="139">
                  <c:v>65.296701636967924</c:v>
                </c:pt>
                <c:pt idx="140">
                  <c:v>65.307532032027879</c:v>
                </c:pt>
                <c:pt idx="141">
                  <c:v>65.318244902303235</c:v>
                </c:pt>
                <c:pt idx="142">
                  <c:v>65.328842358154759</c:v>
                </c:pt>
                <c:pt idx="143">
                  <c:v>65.339326457265656</c:v>
                </c:pt>
                <c:pt idx="144">
                  <c:v>65.349699206320125</c:v>
                </c:pt>
                <c:pt idx="145">
                  <c:v>65.359962562617255</c:v>
                </c:pt>
                <c:pt idx="146">
                  <c:v>65.370118435622715</c:v>
                </c:pt>
                <c:pt idx="147">
                  <c:v>65.380168688461538</c:v>
                </c:pt>
                <c:pt idx="148">
                  <c:v>65.390115139354009</c:v>
                </c:pt>
                <c:pt idx="149">
                  <c:v>65.39995956299785</c:v>
                </c:pt>
                <c:pt idx="150">
                  <c:v>65.409703691898571</c:v>
                </c:pt>
                <c:pt idx="151">
                  <c:v>65.419349217650591</c:v>
                </c:pt>
                <c:pt idx="152">
                  <c:v>65.428897792170901</c:v>
                </c:pt>
                <c:pt idx="153">
                  <c:v>65.438351028887908</c:v>
                </c:pt>
                <c:pt idx="154">
                  <c:v>65.447710503886711</c:v>
                </c:pt>
                <c:pt idx="155">
                  <c:v>65.456977757013121</c:v>
                </c:pt>
                <c:pt idx="156">
                  <c:v>65.466154292938114</c:v>
                </c:pt>
                <c:pt idx="157">
                  <c:v>65.475241582184196</c:v>
                </c:pt>
                <c:pt idx="158">
                  <c:v>65.484241062115487</c:v>
                </c:pt>
                <c:pt idx="159">
                  <c:v>65.493154137892859</c:v>
                </c:pt>
                <c:pt idx="160">
                  <c:v>65.501982183395754</c:v>
                </c:pt>
                <c:pt idx="161">
                  <c:v>65.510726542111883</c:v>
                </c:pt>
                <c:pt idx="162">
                  <c:v>65.519388527996256</c:v>
                </c:pt>
                <c:pt idx="163">
                  <c:v>65.527969426300587</c:v>
                </c:pt>
                <c:pt idx="164">
                  <c:v>65.536470494374626</c:v>
                </c:pt>
                <c:pt idx="165">
                  <c:v>65.544892962440059</c:v>
                </c:pt>
                <c:pt idx="166">
                  <c:v>65.553238034338577</c:v>
                </c:pt>
                <c:pt idx="167">
                  <c:v>65.561506888254655</c:v>
                </c:pt>
                <c:pt idx="168">
                  <c:v>65.569700677414488</c:v>
                </c:pt>
                <c:pt idx="169">
                  <c:v>65.577820530761642</c:v>
                </c:pt>
                <c:pt idx="170">
                  <c:v>65.585867553610498</c:v>
                </c:pt>
                <c:pt idx="171">
                  <c:v>65.593842828278468</c:v>
                </c:pt>
                <c:pt idx="172">
                  <c:v>65.601747414697471</c:v>
                </c:pt>
                <c:pt idx="173">
                  <c:v>65.60958235100577</c:v>
                </c:pt>
                <c:pt idx="174">
                  <c:v>65.617348654120747</c:v>
                </c:pt>
                <c:pt idx="175">
                  <c:v>65.625047320293461</c:v>
                </c:pt>
                <c:pt idx="176">
                  <c:v>65.632679325645455</c:v>
                </c:pt>
                <c:pt idx="177">
                  <c:v>65.640245626688795</c:v>
                </c:pt>
                <c:pt idx="178">
                  <c:v>65.647747160829553</c:v>
                </c:pt>
                <c:pt idx="179">
                  <c:v>65.655184846855875</c:v>
                </c:pt>
                <c:pt idx="180">
                  <c:v>65.662559585410634</c:v>
                </c:pt>
                <c:pt idx="181">
                  <c:v>65.669872259449605</c:v>
                </c:pt>
                <c:pt idx="182">
                  <c:v>65.677123734685622</c:v>
                </c:pt>
                <c:pt idx="183">
                  <c:v>65.684314860019057</c:v>
                </c:pt>
                <c:pt idx="184">
                  <c:v>65.691446467955387</c:v>
                </c:pt>
                <c:pt idx="185">
                  <c:v>65.698519375010036</c:v>
                </c:pt>
                <c:pt idx="186">
                  <c:v>65.705534382101092</c:v>
                </c:pt>
                <c:pt idx="187">
                  <c:v>65.712492274930312</c:v>
                </c:pt>
                <c:pt idx="188">
                  <c:v>65.719393824352892</c:v>
                </c:pt>
                <c:pt idx="189">
                  <c:v>65.726239786736116</c:v>
                </c:pt>
                <c:pt idx="190">
                  <c:v>65.733030904307668</c:v>
                </c:pt>
                <c:pt idx="191">
                  <c:v>65.739767905493622</c:v>
                </c:pt>
                <c:pt idx="192">
                  <c:v>65.746451505246768</c:v>
                </c:pt>
                <c:pt idx="193">
                  <c:v>65.753082405365262</c:v>
                </c:pt>
                <c:pt idx="194">
                  <c:v>65.759661294802214</c:v>
                </c:pt>
                <c:pt idx="195">
                  <c:v>65.76618884996644</c:v>
                </c:pt>
                <c:pt idx="196">
                  <c:v>65.77266573501457</c:v>
                </c:pt>
                <c:pt idx="197">
                  <c:v>65.779092602134938</c:v>
                </c:pt>
                <c:pt idx="198">
                  <c:v>65.785470091823427</c:v>
                </c:pt>
                <c:pt idx="199">
                  <c:v>65.791798833151731</c:v>
                </c:pt>
                <c:pt idx="200">
                  <c:v>65.798079444027877</c:v>
                </c:pt>
                <c:pt idx="201">
                  <c:v>65.804312531449781</c:v>
                </c:pt>
                <c:pt idx="202">
                  <c:v>65.810498691751576</c:v>
                </c:pt>
                <c:pt idx="203">
                  <c:v>65.816638510843376</c:v>
                </c:pt>
                <c:pt idx="204">
                  <c:v>65.822732564444379</c:v>
                </c:pt>
                <c:pt idx="205">
                  <c:v>65.828781418309603</c:v>
                </c:pt>
                <c:pt idx="206">
                  <c:v>65.83478562845049</c:v>
                </c:pt>
                <c:pt idx="207">
                  <c:v>65.84074574134975</c:v>
                </c:pt>
                <c:pt idx="208">
                  <c:v>65.846662294170159</c:v>
                </c:pt>
                <c:pt idx="209">
                  <c:v>65.852535814958017</c:v>
                </c:pt>
                <c:pt idx="210">
                  <c:v>65.858366822841077</c:v>
                </c:pt>
                <c:pt idx="211">
                  <c:v>65.864155828221257</c:v>
                </c:pt>
                <c:pt idx="212">
                  <c:v>65.869903332962437</c:v>
                </c:pt>
                <c:pt idx="213">
                  <c:v>65.875609830573097</c:v>
                </c:pt>
                <c:pt idx="214">
                  <c:v>65.88127580638438</c:v>
                </c:pt>
                <c:pt idx="215">
                  <c:v>65.886901737723477</c:v>
                </c:pt>
                <c:pt idx="216">
                  <c:v>65.89248809408258</c:v>
                </c:pt>
                <c:pt idx="217">
                  <c:v>65.898035337283403</c:v>
                </c:pt>
                <c:pt idx="218">
                  <c:v>65.903543921637635</c:v>
                </c:pt>
                <c:pt idx="219">
                  <c:v>65.90901429410313</c:v>
                </c:pt>
                <c:pt idx="220">
                  <c:v>65.914446894436381</c:v>
                </c:pt>
                <c:pt idx="221">
                  <c:v>65.919842155340916</c:v>
                </c:pt>
                <c:pt idx="222">
                  <c:v>65.925200502612142</c:v>
                </c:pt>
                <c:pt idx="223">
                  <c:v>65.930522355278455</c:v>
                </c:pt>
                <c:pt idx="224">
                  <c:v>65.935808125738916</c:v>
                </c:pt>
                <c:pt idx="225">
                  <c:v>65.941058219897471</c:v>
                </c:pt>
                <c:pt idx="226">
                  <c:v>65.946273037293949</c:v>
                </c:pt>
                <c:pt idx="227">
                  <c:v>65.951452971231689</c:v>
                </c:pt>
                <c:pt idx="228">
                  <c:v>65.956598408902238</c:v>
                </c:pt>
                <c:pt idx="229">
                  <c:v>65.961709731506858</c:v>
                </c:pt>
                <c:pt idx="230">
                  <c:v>65.966787314375196</c:v>
                </c:pt>
                <c:pt idx="231">
                  <c:v>65.971831527081065</c:v>
                </c:pt>
                <c:pt idx="232">
                  <c:v>65.976842733555387</c:v>
                </c:pt>
                <c:pt idx="233">
                  <c:v>65.981821292196514</c:v>
                </c:pt>
                <c:pt idx="234">
                  <c:v>65.986767555977991</c:v>
                </c:pt>
                <c:pt idx="235">
                  <c:v>65.991681872553457</c:v>
                </c:pt>
                <c:pt idx="236">
                  <c:v>65.996564584359589</c:v>
                </c:pt>
                <c:pt idx="237">
                  <c:v>66.001416028716065</c:v>
                </c:pt>
                <c:pt idx="238">
                  <c:v>66.006236537923584</c:v>
                </c:pt>
                <c:pt idx="239">
                  <c:v>66.011026439359469</c:v>
                </c:pt>
                <c:pt idx="240">
                  <c:v>66.015786055571027</c:v>
                </c:pt>
                <c:pt idx="241">
                  <c:v>66.020515704366815</c:v>
                </c:pt>
                <c:pt idx="242">
                  <c:v>66.025215698905797</c:v>
                </c:pt>
                <c:pt idx="243">
                  <c:v>66.029886347784341</c:v>
                </c:pt>
                <c:pt idx="244">
                  <c:v>66.034527955121462</c:v>
                </c:pt>
                <c:pt idx="245">
                  <c:v>66.039140820641961</c:v>
                </c:pt>
                <c:pt idx="246">
                  <c:v>66.043725239757649</c:v>
                </c:pt>
                <c:pt idx="247">
                  <c:v>66.048281503646891</c:v>
                </c:pt>
                <c:pt idx="248">
                  <c:v>66.052809899332331</c:v>
                </c:pt>
                <c:pt idx="249">
                  <c:v>66.057310709756692</c:v>
                </c:pt>
                <c:pt idx="250">
                  <c:v>66.061784213857194</c:v>
                </c:pt>
                <c:pt idx="251">
                  <c:v>66.066230686638121</c:v>
                </c:pt>
                <c:pt idx="252">
                  <c:v>66.070650399241757</c:v>
                </c:pt>
                <c:pt idx="253">
                  <c:v>66.075043619017947</c:v>
                </c:pt>
                <c:pt idx="254">
                  <c:v>66.079410609591932</c:v>
                </c:pt>
                <c:pt idx="255">
                  <c:v>66.083751630930934</c:v>
                </c:pt>
                <c:pt idx="256">
                  <c:v>66.088066939408975</c:v>
                </c:pt>
                <c:pt idx="257">
                  <c:v>66.092356787870671</c:v>
                </c:pt>
                <c:pt idx="258">
                  <c:v>66.096621425693314</c:v>
                </c:pt>
                <c:pt idx="259">
                  <c:v>66.100861098847815</c:v>
                </c:pt>
                <c:pt idx="260">
                  <c:v>66.105076049958342</c:v>
                </c:pt>
                <c:pt idx="261">
                  <c:v>66.109266518360599</c:v>
                </c:pt>
                <c:pt idx="262">
                  <c:v>66.113432740158885</c:v>
                </c:pt>
                <c:pt idx="263">
                  <c:v>66.117574948282027</c:v>
                </c:pt>
                <c:pt idx="264">
                  <c:v>66.121693372538061</c:v>
                </c:pt>
                <c:pt idx="265">
                  <c:v>66.125788239667756</c:v>
                </c:pt>
                <c:pt idx="266">
                  <c:v>66.129859773397115</c:v>
                </c:pt>
                <c:pt idx="267">
                  <c:v>66.133908194488669</c:v>
                </c:pt>
                <c:pt idx="268">
                  <c:v>66.137933720791764</c:v>
                </c:pt>
                <c:pt idx="269">
                  <c:v>66.141936567291808</c:v>
                </c:pt>
                <c:pt idx="270">
                  <c:v>66.145916946158522</c:v>
                </c:pt>
                <c:pt idx="271">
                  <c:v>66.149875066793143</c:v>
                </c:pt>
                <c:pt idx="272">
                  <c:v>66.153811135874662</c:v>
                </c:pt>
                <c:pt idx="273">
                  <c:v>66.157725357405283</c:v>
                </c:pt>
                <c:pt idx="274">
                  <c:v>66.161617932754723</c:v>
                </c:pt>
                <c:pt idx="275">
                  <c:v>66.16548906070372</c:v>
                </c:pt>
                <c:pt idx="276">
                  <c:v>66.169338937486771</c:v>
                </c:pt>
                <c:pt idx="277">
                  <c:v>66.173167756833834</c:v>
                </c:pt>
                <c:pt idx="278">
                  <c:v>66.176975710011277</c:v>
                </c:pt>
                <c:pt idx="279">
                  <c:v>66.180762985862074</c:v>
                </c:pt>
                <c:pt idx="280">
                  <c:v>66.184529770845103</c:v>
                </c:pt>
                <c:pt idx="281">
                  <c:v>66.188276249073652</c:v>
                </c:pt>
                <c:pt idx="282">
                  <c:v>66.192002602353298</c:v>
                </c:pt>
                <c:pt idx="283">
                  <c:v>66.195709010218962</c:v>
                </c:pt>
                <c:pt idx="284">
                  <c:v>66.199395649971223</c:v>
                </c:pt>
                <c:pt idx="285">
                  <c:v>66.203062696711925</c:v>
                </c:pt>
                <c:pt idx="286">
                  <c:v>66.206710323379085</c:v>
                </c:pt>
                <c:pt idx="287">
                  <c:v>66.210338700781278</c:v>
                </c:pt>
                <c:pt idx="288">
                  <c:v>66.213947997631081</c:v>
                </c:pt>
                <c:pt idx="289">
                  <c:v>66.217538380578105</c:v>
                </c:pt>
                <c:pt idx="290">
                  <c:v>66.221110014241319</c:v>
                </c:pt>
                <c:pt idx="291">
                  <c:v>66.224663061240733</c:v>
                </c:pt>
                <c:pt idx="292">
                  <c:v>66.228197682228469</c:v>
                </c:pt>
                <c:pt idx="293">
                  <c:v>66.231714035919381</c:v>
                </c:pt>
                <c:pt idx="294">
                  <c:v>66.23521227912083</c:v>
                </c:pt>
                <c:pt idx="295">
                  <c:v>66.238692566762182</c:v>
                </c:pt>
                <c:pt idx="296">
                  <c:v>66.242155051923589</c:v>
                </c:pt>
                <c:pt idx="297">
                  <c:v>66.24559988586428</c:v>
                </c:pt>
                <c:pt idx="298">
                  <c:v>66.249027218050287</c:v>
                </c:pt>
                <c:pt idx="299">
                  <c:v>66.252437196181688</c:v>
                </c:pt>
                <c:pt idx="300">
                  <c:v>66.255829966219409</c:v>
                </c:pt>
                <c:pt idx="301">
                  <c:v>66.259205672411369</c:v>
                </c:pt>
                <c:pt idx="302">
                  <c:v>66.262564457318334</c:v>
                </c:pt>
                <c:pt idx="303">
                  <c:v>66.265906461839108</c:v>
                </c:pt>
                <c:pt idx="304">
                  <c:v>66.269231825235451</c:v>
                </c:pt>
                <c:pt idx="305">
                  <c:v>66.272540685156386</c:v>
                </c:pt>
                <c:pt idx="306">
                  <c:v>66.275833177662221</c:v>
                </c:pt>
                <c:pt idx="307">
                  <c:v>66.279109437247897</c:v>
                </c:pt>
                <c:pt idx="308">
                  <c:v>66.282369596866218</c:v>
                </c:pt>
                <c:pt idx="309">
                  <c:v>66.285613787950467</c:v>
                </c:pt>
                <c:pt idx="310">
                  <c:v>66.288842140436572</c:v>
                </c:pt>
                <c:pt idx="311">
                  <c:v>66.292054782785129</c:v>
                </c:pt>
                <c:pt idx="312">
                  <c:v>66.295251842002713</c:v>
                </c:pt>
                <c:pt idx="313">
                  <c:v>66.2984334436631</c:v>
                </c:pt>
                <c:pt idx="314">
                  <c:v>66.301599711927864</c:v>
                </c:pt>
                <c:pt idx="315">
                  <c:v>66.304750769566823</c:v>
                </c:pt>
                <c:pt idx="316">
                  <c:v>66.307886737978023</c:v>
                </c:pt>
                <c:pt idx="317">
                  <c:v>66.311007737207305</c:v>
                </c:pt>
                <c:pt idx="318">
                  <c:v>66.314113885967714</c:v>
                </c:pt>
                <c:pt idx="319">
                  <c:v>66.317205301658376</c:v>
                </c:pt>
                <c:pt idx="320">
                  <c:v>66.320282100383182</c:v>
                </c:pt>
                <c:pt idx="321">
                  <c:v>66.323344396969105</c:v>
                </c:pt>
                <c:pt idx="322">
                  <c:v>66.326392304984182</c:v>
                </c:pt>
                <c:pt idx="323">
                  <c:v>66.329425936755229</c:v>
                </c:pt>
                <c:pt idx="324">
                  <c:v>66.332445403385194</c:v>
                </c:pt>
                <c:pt idx="325">
                  <c:v>66.335450814770283</c:v>
                </c:pt>
                <c:pt idx="326">
                  <c:v>66.338442279616714</c:v>
                </c:pt>
                <c:pt idx="327">
                  <c:v>66.341419905457315</c:v>
                </c:pt>
                <c:pt idx="328">
                  <c:v>66.34438379866765</c:v>
                </c:pt>
                <c:pt idx="329">
                  <c:v>66.347334064482055</c:v>
                </c:pt>
                <c:pt idx="330">
                  <c:v>66.35027080700938</c:v>
                </c:pt>
                <c:pt idx="331">
                  <c:v>66.353194129248251</c:v>
                </c:pt>
                <c:pt idx="332">
                  <c:v>66.356104133102434</c:v>
                </c:pt>
                <c:pt idx="333">
                  <c:v>66.359000919395612</c:v>
                </c:pt>
                <c:pt idx="334">
                  <c:v>66.361884587886138</c:v>
                </c:pt>
                <c:pt idx="335">
                  <c:v>66.364755237281472</c:v>
                </c:pt>
                <c:pt idx="336">
                  <c:v>66.36761296525232</c:v>
                </c:pt>
                <c:pt idx="337">
                  <c:v>66.370457868446579</c:v>
                </c:pt>
                <c:pt idx="338">
                  <c:v>66.373290042503157</c:v>
                </c:pt>
                <c:pt idx="339">
                  <c:v>66.376109582065411</c:v>
                </c:pt>
                <c:pt idx="340">
                  <c:v>66.37891658079441</c:v>
                </c:pt>
                <c:pt idx="341">
                  <c:v>66.381711131382076</c:v>
                </c:pt>
                <c:pt idx="342">
                  <c:v>66.384493325564023</c:v>
                </c:pt>
                <c:pt idx="343">
                  <c:v>66.38726325413208</c:v>
                </c:pt>
                <c:pt idx="344">
                  <c:v>66.390021006946967</c:v>
                </c:pt>
                <c:pt idx="345">
                  <c:v>66.392766672950344</c:v>
                </c:pt>
                <c:pt idx="346">
                  <c:v>66.395500340176909</c:v>
                </c:pt>
                <c:pt idx="347">
                  <c:v>66.398222095766357</c:v>
                </c:pt>
                <c:pt idx="348">
                  <c:v>66.400932025974882</c:v>
                </c:pt>
                <c:pt idx="349">
                  <c:v>66.40363021618677</c:v>
                </c:pt>
                <c:pt idx="350">
                  <c:v>66.406316750925669</c:v>
                </c:pt>
                <c:pt idx="351">
                  <c:v>66.408991713865703</c:v>
                </c:pt>
                <c:pt idx="352">
                  <c:v>66.411655187842456</c:v>
                </c:pt>
                <c:pt idx="353">
                  <c:v>66.414307254863687</c:v>
                </c:pt>
                <c:pt idx="354">
                  <c:v>66.416947996119958</c:v>
                </c:pt>
                <c:pt idx="355">
                  <c:v>66.419577491995113</c:v>
                </c:pt>
                <c:pt idx="356">
                  <c:v>66.422195822076503</c:v>
                </c:pt>
                <c:pt idx="357">
                  <c:v>66.424803065165122</c:v>
                </c:pt>
                <c:pt idx="358">
                  <c:v>66.427399299285568</c:v>
                </c:pt>
                <c:pt idx="359">
                  <c:v>66.429984601695878</c:v>
                </c:pt>
                <c:pt idx="360">
                  <c:v>66.432559048897147</c:v>
                </c:pt>
                <c:pt idx="361">
                  <c:v>66.43512271664305</c:v>
                </c:pt>
                <c:pt idx="362">
                  <c:v>66.437675679949194</c:v>
                </c:pt>
                <c:pt idx="363">
                  <c:v>66.440218013102353</c:v>
                </c:pt>
                <c:pt idx="364">
                  <c:v>66.442749789669563</c:v>
                </c:pt>
                <c:pt idx="365">
                  <c:v>66.445271082507006</c:v>
                </c:pt>
                <c:pt idx="366">
                  <c:v>66.44778196376889</c:v>
                </c:pt>
                <c:pt idx="367">
                  <c:v>66.450282504916032</c:v>
                </c:pt>
                <c:pt idx="368">
                  <c:v>66.45277277672453</c:v>
                </c:pt>
                <c:pt idx="369">
                  <c:v>66.455252849294027</c:v>
                </c:pt>
                <c:pt idx="370">
                  <c:v>66.457722792056103</c:v>
                </c:pt>
                <c:pt idx="371">
                  <c:v>66.460182673782441</c:v>
                </c:pt>
                <c:pt idx="372">
                  <c:v>66.462632562592759</c:v>
                </c:pt>
                <c:pt idx="373">
                  <c:v>66.465072525962924</c:v>
                </c:pt>
                <c:pt idx="374">
                  <c:v>66.46750263073254</c:v>
                </c:pt>
                <c:pt idx="375">
                  <c:v>66.469922943112792</c:v>
                </c:pt>
                <c:pt idx="376">
                  <c:v>66.47233352869398</c:v>
                </c:pt>
                <c:pt idx="377">
                  <c:v>66.474734452452964</c:v>
                </c:pt>
                <c:pt idx="378">
                  <c:v>66.477125778760566</c:v>
                </c:pt>
                <c:pt idx="379">
                  <c:v>66.479507571388766</c:v>
                </c:pt>
                <c:pt idx="380">
                  <c:v>66.481879893517856</c:v>
                </c:pt>
                <c:pt idx="381">
                  <c:v>66.484242807743527</c:v>
                </c:pt>
                <c:pt idx="382">
                  <c:v>66.486596376083753</c:v>
                </c:pt>
                <c:pt idx="383">
                  <c:v>66.488940659985673</c:v>
                </c:pt>
                <c:pt idx="384">
                  <c:v>66.49127572033224</c:v>
                </c:pt>
                <c:pt idx="385">
                  <c:v>66.493601617449002</c:v>
                </c:pt>
                <c:pt idx="386">
                  <c:v>66.495918411110523</c:v>
                </c:pt>
                <c:pt idx="387">
                  <c:v>66.498226160546906</c:v>
                </c:pt>
                <c:pt idx="388">
                  <c:v>66.500524924450119</c:v>
                </c:pt>
                <c:pt idx="389">
                  <c:v>66.5028147609803</c:v>
                </c:pt>
                <c:pt idx="390">
                  <c:v>66.50509572777186</c:v>
                </c:pt>
                <c:pt idx="391">
                  <c:v>66.507367881939729</c:v>
                </c:pt>
                <c:pt idx="392">
                  <c:v>66.509631280085159</c:v>
                </c:pt>
                <c:pt idx="393">
                  <c:v>66.511885978301791</c:v>
                </c:pt>
                <c:pt idx="394">
                  <c:v>66.514132032181479</c:v>
                </c:pt>
                <c:pt idx="395">
                  <c:v>66.516369496820005</c:v>
                </c:pt>
                <c:pt idx="396">
                  <c:v>66.518598426822777</c:v>
                </c:pt>
                <c:pt idx="397">
                  <c:v>66.520818876310386</c:v>
                </c:pt>
                <c:pt idx="398">
                  <c:v>66.523030898924233</c:v>
                </c:pt>
                <c:pt idx="399">
                  <c:v>66.525234547831872</c:v>
                </c:pt>
                <c:pt idx="400">
                  <c:v>66.527429875732352</c:v>
                </c:pt>
                <c:pt idx="401">
                  <c:v>66.52961693486165</c:v>
                </c:pt>
                <c:pt idx="402">
                  <c:v>66.531795776997768</c:v>
                </c:pt>
                <c:pt idx="403">
                  <c:v>66.533966453465922</c:v>
                </c:pt>
                <c:pt idx="404">
                  <c:v>66.536129015143587</c:v>
                </c:pt>
                <c:pt idx="405">
                  <c:v>66.538283512465611</c:v>
                </c:pt>
                <c:pt idx="406">
                  <c:v>66.540429995429008</c:v>
                </c:pt>
                <c:pt idx="407">
                  <c:v>66.542568513597971</c:v>
                </c:pt>
                <c:pt idx="408">
                  <c:v>66.544699116108532</c:v>
                </c:pt>
                <c:pt idx="409">
                  <c:v>66.546821851673471</c:v>
                </c:pt>
                <c:pt idx="410">
                  <c:v>66.54893676858687</c:v>
                </c:pt>
                <c:pt idx="411">
                  <c:v>66.551043914728751</c:v>
                </c:pt>
                <c:pt idx="412">
                  <c:v>66.553143337569651</c:v>
                </c:pt>
                <c:pt idx="413">
                  <c:v>66.555235084175123</c:v>
                </c:pt>
                <c:pt idx="414">
                  <c:v>66.557319201210177</c:v>
                </c:pt>
                <c:pt idx="415">
                  <c:v>66.55939573494355</c:v>
                </c:pt>
                <c:pt idx="416">
                  <c:v>66.56146473125213</c:v>
                </c:pt>
                <c:pt idx="417">
                  <c:v>66.563526235625218</c:v>
                </c:pt>
                <c:pt idx="418">
                  <c:v>66.565580293168665</c:v>
                </c:pt>
                <c:pt idx="419">
                  <c:v>66.567626948609046</c:v>
                </c:pt>
                <c:pt idx="420">
                  <c:v>66.569666246297714</c:v>
                </c:pt>
                <c:pt idx="421">
                  <c:v>66.571698230214963</c:v>
                </c:pt>
                <c:pt idx="422">
                  <c:v>66.573722943973777</c:v>
                </c:pt>
                <c:pt idx="423">
                  <c:v>66.575740430824069</c:v>
                </c:pt>
                <c:pt idx="424">
                  <c:v>66.577750733656245</c:v>
                </c:pt>
                <c:pt idx="425">
                  <c:v>66.579753895005325</c:v>
                </c:pt>
                <c:pt idx="426">
                  <c:v>66.581749957054456</c:v>
                </c:pt>
                <c:pt idx="427">
                  <c:v>66.583738961638858</c:v>
                </c:pt>
                <c:pt idx="428">
                  <c:v>66.585720950249396</c:v>
                </c:pt>
                <c:pt idx="429">
                  <c:v>66.587695964036214</c:v>
                </c:pt>
                <c:pt idx="430">
                  <c:v>66.589664043812391</c:v>
                </c:pt>
                <c:pt idx="431">
                  <c:v>66.591625230057417</c:v>
                </c:pt>
                <c:pt idx="432">
                  <c:v>66.593579562920723</c:v>
                </c:pt>
                <c:pt idx="433">
                  <c:v>66.595527082225075</c:v>
                </c:pt>
                <c:pt idx="434">
                  <c:v>66.59746782747014</c:v>
                </c:pt>
                <c:pt idx="435">
                  <c:v>66.599401837835629</c:v>
                </c:pt>
                <c:pt idx="436">
                  <c:v>66.601329152184803</c:v>
                </c:pt>
                <c:pt idx="437">
                  <c:v>66.603249809067634</c:v>
                </c:pt>
                <c:pt idx="438">
                  <c:v>66.605163846724167</c:v>
                </c:pt>
                <c:pt idx="439">
                  <c:v>66.607071303087551</c:v>
                </c:pt>
                <c:pt idx="440">
                  <c:v>66.608972215787347</c:v>
                </c:pt>
                <c:pt idx="441">
                  <c:v>66.610866622152585</c:v>
                </c:pt>
                <c:pt idx="442">
                  <c:v>66.612754559214835</c:v>
                </c:pt>
                <c:pt idx="443">
                  <c:v>66.614636063711231</c:v>
                </c:pt>
                <c:pt idx="444">
                  <c:v>66.616511172087556</c:v>
                </c:pt>
                <c:pt idx="445">
                  <c:v>66.618379920501098</c:v>
                </c:pt>
                <c:pt idx="446">
                  <c:v>66.62024234482368</c:v>
                </c:pt>
                <c:pt idx="447">
                  <c:v>66.622098480644482</c:v>
                </c:pt>
                <c:pt idx="448">
                  <c:v>66.623948363272902</c:v>
                </c:pt>
                <c:pt idx="449">
                  <c:v>66.625792027741412</c:v>
                </c:pt>
                <c:pt idx="450">
                  <c:v>66.627629508808369</c:v>
                </c:pt>
                <c:pt idx="451">
                  <c:v>66.629460840960661</c:v>
                </c:pt>
                <c:pt idx="452">
                  <c:v>66.631286058416492</c:v>
                </c:pt>
                <c:pt idx="453">
                  <c:v>66.63310519512811</c:v>
                </c:pt>
                <c:pt idx="454">
                  <c:v>66.634918284784405</c:v>
                </c:pt>
                <c:pt idx="455">
                  <c:v>66.636725360813543</c:v>
                </c:pt>
                <c:pt idx="456">
                  <c:v>66.638526456385492</c:v>
                </c:pt>
                <c:pt idx="457">
                  <c:v>66.640321604414737</c:v>
                </c:pt>
                <c:pt idx="458">
                  <c:v>66.642110837562612</c:v>
                </c:pt>
                <c:pt idx="459">
                  <c:v>66.643894188239969</c:v>
                </c:pt>
                <c:pt idx="460">
                  <c:v>66.645671688609553</c:v>
                </c:pt>
                <c:pt idx="461">
                  <c:v>66.647443370588419</c:v>
                </c:pt>
                <c:pt idx="462">
                  <c:v>66.649209265850388</c:v>
                </c:pt>
                <c:pt idx="463">
                  <c:v>66.650969405828391</c:v>
                </c:pt>
                <c:pt idx="464">
                  <c:v>66.652723821716933</c:v>
                </c:pt>
                <c:pt idx="465">
                  <c:v>66.654472544474174</c:v>
                </c:pt>
                <c:pt idx="466">
                  <c:v>66.656215604824467</c:v>
                </c:pt>
                <c:pt idx="467">
                  <c:v>66.657953033260526</c:v>
                </c:pt>
                <c:pt idx="468">
                  <c:v>66.65968486004563</c:v>
                </c:pt>
                <c:pt idx="469">
                  <c:v>66.661411115215913</c:v>
                </c:pt>
                <c:pt idx="470">
                  <c:v>66.663131828582479</c:v>
                </c:pt>
                <c:pt idx="471">
                  <c:v>66.664847029733636</c:v>
                </c:pt>
                <c:pt idx="472">
                  <c:v>66.666556748036939</c:v>
                </c:pt>
                <c:pt idx="473">
                  <c:v>66.668261012641452</c:v>
                </c:pt>
                <c:pt idx="474">
                  <c:v>66.669959852479636</c:v>
                </c:pt>
                <c:pt idx="475">
                  <c:v>66.671653296269625</c:v>
                </c:pt>
                <c:pt idx="476">
                  <c:v>66.673341372517086</c:v>
                </c:pt>
                <c:pt idx="477">
                  <c:v>66.675024109517324</c:v>
                </c:pt>
                <c:pt idx="478">
                  <c:v>66.676701535357282</c:v>
                </c:pt>
                <c:pt idx="479">
                  <c:v>66.678373677917449</c:v>
                </c:pt>
                <c:pt idx="480">
                  <c:v>66.680040564873863</c:v>
                </c:pt>
                <c:pt idx="481">
                  <c:v>66.681702223700015</c:v>
                </c:pt>
                <c:pt idx="482">
                  <c:v>66.683358681668778</c:v>
                </c:pt>
                <c:pt idx="483">
                  <c:v>66.685009965854206</c:v>
                </c:pt>
                <c:pt idx="484">
                  <c:v>66.686656103133473</c:v>
                </c:pt>
                <c:pt idx="485">
                  <c:v>66.688297120188707</c:v>
                </c:pt>
                <c:pt idx="486">
                  <c:v>66.689933043508745</c:v>
                </c:pt>
                <c:pt idx="487">
                  <c:v>66.691563899390971</c:v>
                </c:pt>
                <c:pt idx="488">
                  <c:v>66.693189713943113</c:v>
                </c:pt>
                <c:pt idx="489">
                  <c:v>66.694810513084974</c:v>
                </c:pt>
                <c:pt idx="490">
                  <c:v>66.696426322550153</c:v>
                </c:pt>
                <c:pt idx="491">
                  <c:v>66.698037167887762</c:v>
                </c:pt>
                <c:pt idx="492">
                  <c:v>66.699643074464149</c:v>
                </c:pt>
                <c:pt idx="493">
                  <c:v>66.701244067464586</c:v>
                </c:pt>
                <c:pt idx="494">
                  <c:v>66.702840171894906</c:v>
                </c:pt>
                <c:pt idx="495">
                  <c:v>66.704431412583062</c:v>
                </c:pt>
                <c:pt idx="496">
                  <c:v>66.706017814180925</c:v>
                </c:pt>
                <c:pt idx="497">
                  <c:v>66.707599401165751</c:v>
                </c:pt>
                <c:pt idx="498">
                  <c:v>66.709176197841799</c:v>
                </c:pt>
              </c:numCache>
            </c:numRef>
          </c:yVal>
          <c:smooth val="0"/>
        </c:ser>
        <c:ser>
          <c:idx val="2"/>
          <c:order val="4"/>
          <c:tx>
            <c:v>Upper funnel</c:v>
          </c:tx>
          <c:spPr>
            <a:ln w="28575">
              <a:solidFill>
                <a:schemeClr val="tx2">
                  <a:lumMod val="75000"/>
                </a:schemeClr>
              </a:solidFill>
              <a:prstDash val="sysDash"/>
            </a:ln>
          </c:spPr>
          <c:marker>
            <c:symbol val="none"/>
          </c:marker>
          <c:xVal>
            <c:numRef>
              <c:f>Mean_HbA1c_adjusted!$L$3:$L$501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numCache>
            </c:numRef>
          </c:xVal>
          <c:yVal>
            <c:numRef>
              <c:f>Mean_HbA1c_adjusted!$N$3:$N$501</c:f>
              <c:numCache>
                <c:formatCode>??0.0</c:formatCode>
                <c:ptCount val="499"/>
                <c:pt idx="1">
                  <c:v>239.48326260077528</c:v>
                </c:pt>
                <c:pt idx="2">
                  <c:v>113.61947350791598</c:v>
                </c:pt>
                <c:pt idx="3">
                  <c:v>96.969218561796026</c:v>
                </c:pt>
                <c:pt idx="4">
                  <c:v>90.545846555276853</c:v>
                </c:pt>
                <c:pt idx="5">
                  <c:v>87.042357104490023</c:v>
                </c:pt>
                <c:pt idx="6">
                  <c:v>84.78349799121257</c:v>
                </c:pt>
                <c:pt idx="7">
                  <c:v>83.178910758636761</c:v>
                </c:pt>
                <c:pt idx="8">
                  <c:v>81.965435318178208</c:v>
                </c:pt>
                <c:pt idx="9">
                  <c:v>81.006888126904158</c:v>
                </c:pt>
                <c:pt idx="10">
                  <c:v>80.225133976887093</c:v>
                </c:pt>
                <c:pt idx="11">
                  <c:v>79.571824249738171</c:v>
                </c:pt>
                <c:pt idx="12">
                  <c:v>79.015266143582053</c:v>
                </c:pt>
                <c:pt idx="13">
                  <c:v>78.533719918403904</c:v>
                </c:pt>
                <c:pt idx="14">
                  <c:v>78.111716441992982</c:v>
                </c:pt>
                <c:pt idx="15">
                  <c:v>77.737911066794766</c:v>
                </c:pt>
                <c:pt idx="16">
                  <c:v>77.403770788117029</c:v>
                </c:pt>
                <c:pt idx="17">
                  <c:v>77.102737965346464</c:v>
                </c:pt>
                <c:pt idx="18">
                  <c:v>76.829679007957608</c:v>
                </c:pt>
                <c:pt idx="19">
                  <c:v>76.580510049731217</c:v>
                </c:pt>
                <c:pt idx="20">
                  <c:v>76.351936205518399</c:v>
                </c:pt>
                <c:pt idx="21">
                  <c:v>76.141265828371928</c:v>
                </c:pt>
                <c:pt idx="22">
                  <c:v>75.94627554778323</c:v>
                </c:pt>
                <c:pt idx="23">
                  <c:v>75.765110462871505</c:v>
                </c:pt>
                <c:pt idx="24">
                  <c:v>75.596209159810414</c:v>
                </c:pt>
                <c:pt idx="25">
                  <c:v>75.438246573145236</c:v>
                </c:pt>
                <c:pt idx="26">
                  <c:v>75.290089881035101</c:v>
                </c:pt>
                <c:pt idx="27">
                  <c:v>75.150764060680203</c:v>
                </c:pt>
                <c:pt idx="28">
                  <c:v>75.019424699108654</c:v>
                </c:pt>
                <c:pt idx="29">
                  <c:v>74.895336319731271</c:v>
                </c:pt>
                <c:pt idx="30">
                  <c:v>74.777854949196694</c:v>
                </c:pt>
                <c:pt idx="31">
                  <c:v>74.666413977700174</c:v>
                </c:pt>
                <c:pt idx="32">
                  <c:v>74.560512601756201</c:v>
                </c:pt>
                <c:pt idx="33">
                  <c:v>74.459706309860735</c:v>
                </c:pt>
                <c:pt idx="34">
                  <c:v>74.363598997506784</c:v>
                </c:pt>
                <c:pt idx="35">
                  <c:v>74.271836391696084</c:v>
                </c:pt>
                <c:pt idx="36">
                  <c:v>74.184100535423283</c:v>
                </c:pt>
                <c:pt idx="37">
                  <c:v>74.100105135912827</c:v>
                </c:pt>
                <c:pt idx="38">
                  <c:v>74.01959162114531</c:v>
                </c:pt>
                <c:pt idx="39">
                  <c:v>73.942325780628877</c:v>
                </c:pt>
                <c:pt idx="40">
                  <c:v>73.868094890784207</c:v>
                </c:pt>
                <c:pt idx="41">
                  <c:v>73.796705244415648</c:v>
                </c:pt>
                <c:pt idx="42">
                  <c:v>73.796705244415648</c:v>
                </c:pt>
                <c:pt idx="43">
                  <c:v>73.727980018799272</c:v>
                </c:pt>
                <c:pt idx="44">
                  <c:v>73.66175742886054</c:v>
                </c:pt>
                <c:pt idx="45">
                  <c:v>73.597889121447963</c:v>
                </c:pt>
                <c:pt idx="46">
                  <c:v>73.536238774360939</c:v>
                </c:pt>
                <c:pt idx="47">
                  <c:v>73.476680869969385</c:v>
                </c:pt>
                <c:pt idx="48">
                  <c:v>73.419099618275766</c:v>
                </c:pt>
                <c:pt idx="49">
                  <c:v>73.363388008360758</c:v>
                </c:pt>
                <c:pt idx="50">
                  <c:v>73.309446970505434</c:v>
                </c:pt>
                <c:pt idx="51">
                  <c:v>73.257184634042645</c:v>
                </c:pt>
                <c:pt idx="52">
                  <c:v>73.206515668272473</c:v>
                </c:pt>
                <c:pt idx="53">
                  <c:v>73.157360695671883</c:v>
                </c:pt>
                <c:pt idx="54">
                  <c:v>73.109645768208523</c:v>
                </c:pt>
                <c:pt idx="55">
                  <c:v>73.063301898890714</c:v>
                </c:pt>
                <c:pt idx="56">
                  <c:v>73.018264641797089</c:v>
                </c:pt>
                <c:pt idx="57">
                  <c:v>72.974473714764628</c:v>
                </c:pt>
                <c:pt idx="58">
                  <c:v>72.931872659706514</c:v>
                </c:pt>
                <c:pt idx="59">
                  <c:v>72.890408536202926</c:v>
                </c:pt>
                <c:pt idx="60">
                  <c:v>72.850031644579502</c:v>
                </c:pt>
                <c:pt idx="61">
                  <c:v>72.81069527517721</c:v>
                </c:pt>
                <c:pt idx="62">
                  <c:v>72.772355480934834</c:v>
                </c:pt>
                <c:pt idx="63">
                  <c:v>72.734970870764698</c:v>
                </c:pt>
                <c:pt idx="64">
                  <c:v>72.698502421511222</c:v>
                </c:pt>
                <c:pt idx="65">
                  <c:v>72.662913306548504</c:v>
                </c:pt>
                <c:pt idx="66">
                  <c:v>72.628168739304513</c:v>
                </c:pt>
                <c:pt idx="67">
                  <c:v>72.59423583019904</c:v>
                </c:pt>
                <c:pt idx="68">
                  <c:v>72.56108345565751</c:v>
                </c:pt>
                <c:pt idx="69">
                  <c:v>72.528682138013579</c:v>
                </c:pt>
                <c:pt idx="70">
                  <c:v>72.497003935247079</c:v>
                </c:pt>
                <c:pt idx="71">
                  <c:v>72.466022339618746</c:v>
                </c:pt>
                <c:pt idx="72">
                  <c:v>72.435712184365826</c:v>
                </c:pt>
                <c:pt idx="73">
                  <c:v>72.406049557711583</c:v>
                </c:pt>
                <c:pt idx="74">
                  <c:v>72.377011723520539</c:v>
                </c:pt>
                <c:pt idx="75">
                  <c:v>72.348577048000919</c:v>
                </c:pt>
                <c:pt idx="76">
                  <c:v>72.320724931916786</c:v>
                </c:pt>
                <c:pt idx="77">
                  <c:v>72.293435747827232</c:v>
                </c:pt>
                <c:pt idx="78">
                  <c:v>72.266690781917546</c:v>
                </c:pt>
                <c:pt idx="79">
                  <c:v>72.240472180030693</c:v>
                </c:pt>
                <c:pt idx="80">
                  <c:v>72.214762897545214</c:v>
                </c:pt>
                <c:pt idx="81">
                  <c:v>72.189546652779569</c:v>
                </c:pt>
                <c:pt idx="82">
                  <c:v>72.164807883633486</c:v>
                </c:pt>
                <c:pt idx="83">
                  <c:v>72.140531707203806</c:v>
                </c:pt>
                <c:pt idx="84">
                  <c:v>72.116703882136548</c:v>
                </c:pt>
                <c:pt idx="85">
                  <c:v>72.093310773498843</c:v>
                </c:pt>
                <c:pt idx="86">
                  <c:v>72.070339319973797</c:v>
                </c:pt>
                <c:pt idx="87">
                  <c:v>72.047777003198689</c:v>
                </c:pt>
                <c:pt idx="88">
                  <c:v>72.025611819083139</c:v>
                </c:pt>
                <c:pt idx="89">
                  <c:v>72.003832250957871</c:v>
                </c:pt>
                <c:pt idx="90">
                  <c:v>71.982427244417394</c:v>
                </c:pt>
                <c:pt idx="91">
                  <c:v>71.961386183731946</c:v>
                </c:pt>
                <c:pt idx="92">
                  <c:v>71.940698869714055</c:v>
                </c:pt>
                <c:pt idx="93">
                  <c:v>71.920355498935237</c:v>
                </c:pt>
                <c:pt idx="94">
                  <c:v>71.900346644196105</c:v>
                </c:pt>
                <c:pt idx="95">
                  <c:v>71.880663236161823</c:v>
                </c:pt>
                <c:pt idx="96">
                  <c:v>71.861296546081661</c:v>
                </c:pt>
                <c:pt idx="97">
                  <c:v>71.842238169517429</c:v>
                </c:pt>
                <c:pt idx="98">
                  <c:v>71.823480011012336</c:v>
                </c:pt>
                <c:pt idx="99">
                  <c:v>71.805014269636445</c:v>
                </c:pt>
                <c:pt idx="100">
                  <c:v>71.786833425350181</c:v>
                </c:pt>
                <c:pt idx="101">
                  <c:v>71.768930226131687</c:v>
                </c:pt>
                <c:pt idx="102">
                  <c:v>71.751297675818094</c:v>
                </c:pt>
                <c:pt idx="103">
                  <c:v>71.73392902261412</c:v>
                </c:pt>
                <c:pt idx="104">
                  <c:v>71.716817748225424</c:v>
                </c:pt>
                <c:pt idx="105">
                  <c:v>71.699957557576781</c:v>
                </c:pt>
                <c:pt idx="106">
                  <c:v>71.683342369078275</c:v>
                </c:pt>
                <c:pt idx="107">
                  <c:v>71.666966305405424</c:v>
                </c:pt>
                <c:pt idx="108">
                  <c:v>71.650823684761235</c:v>
                </c:pt>
                <c:pt idx="109">
                  <c:v>71.634909012590967</c:v>
                </c:pt>
                <c:pt idx="110">
                  <c:v>71.619216973722004</c:v>
                </c:pt>
                <c:pt idx="111">
                  <c:v>71.603742424903217</c:v>
                </c:pt>
                <c:pt idx="112">
                  <c:v>71.588480387720253</c:v>
                </c:pt>
                <c:pt idx="113">
                  <c:v>71.573426041864337</c:v>
                </c:pt>
                <c:pt idx="114">
                  <c:v>71.558574718734107</c:v>
                </c:pt>
                <c:pt idx="115">
                  <c:v>71.543921895351048</c:v>
                </c:pt>
                <c:pt idx="116">
                  <c:v>71.529463188570645</c:v>
                </c:pt>
                <c:pt idx="117">
                  <c:v>71.515194349572269</c:v>
                </c:pt>
                <c:pt idx="118">
                  <c:v>71.501111258612227</c:v>
                </c:pt>
                <c:pt idx="119">
                  <c:v>71.487209920025123</c:v>
                </c:pt>
                <c:pt idx="120">
                  <c:v>71.473486457459842</c:v>
                </c:pt>
                <c:pt idx="121">
                  <c:v>71.459937109337176</c:v>
                </c:pt>
                <c:pt idx="122">
                  <c:v>71.446558224517105</c:v>
                </c:pt>
                <c:pt idx="123">
                  <c:v>71.433346258164306</c:v>
                </c:pt>
                <c:pt idx="124">
                  <c:v>71.42029776780133</c:v>
                </c:pt>
                <c:pt idx="125">
                  <c:v>71.407409409539312</c:v>
                </c:pt>
                <c:pt idx="126">
                  <c:v>71.394677934477144</c:v>
                </c:pt>
                <c:pt idx="127">
                  <c:v>71.382100185259887</c:v>
                </c:pt>
                <c:pt idx="128">
                  <c:v>71.369673092788616</c:v>
                </c:pt>
                <c:pt idx="129">
                  <c:v>71.35739367307346</c:v>
                </c:pt>
                <c:pt idx="130">
                  <c:v>71.34525902422277</c:v>
                </c:pt>
                <c:pt idx="131">
                  <c:v>71.333266323561531</c:v>
                </c:pt>
                <c:pt idx="132">
                  <c:v>71.321412824872425</c:v>
                </c:pt>
                <c:pt idx="133">
                  <c:v>71.309695855753262</c:v>
                </c:pt>
                <c:pt idx="134">
                  <c:v>71.298112815085517</c:v>
                </c:pt>
                <c:pt idx="135">
                  <c:v>71.286661170607871</c:v>
                </c:pt>
                <c:pt idx="136">
                  <c:v>71.275338456590163</c:v>
                </c:pt>
                <c:pt idx="137">
                  <c:v>71.264142271602481</c:v>
                </c:pt>
                <c:pt idx="138">
                  <c:v>71.253070276375269</c:v>
                </c:pt>
                <c:pt idx="139">
                  <c:v>71.242120191745499</c:v>
                </c:pt>
                <c:pt idx="140">
                  <c:v>71.231289796685545</c:v>
                </c:pt>
                <c:pt idx="141">
                  <c:v>71.220576926410189</c:v>
                </c:pt>
                <c:pt idx="142">
                  <c:v>71.209979470558665</c:v>
                </c:pt>
                <c:pt idx="143">
                  <c:v>71.199495371447767</c:v>
                </c:pt>
                <c:pt idx="144">
                  <c:v>71.189122622393299</c:v>
                </c:pt>
                <c:pt idx="145">
                  <c:v>71.178859266096168</c:v>
                </c:pt>
                <c:pt idx="146">
                  <c:v>71.168703393090709</c:v>
                </c:pt>
                <c:pt idx="147">
                  <c:v>71.158653140251886</c:v>
                </c:pt>
                <c:pt idx="148">
                  <c:v>71.148706689359415</c:v>
                </c:pt>
                <c:pt idx="149">
                  <c:v>71.138862265715574</c:v>
                </c:pt>
                <c:pt idx="150">
                  <c:v>71.129118136814853</c:v>
                </c:pt>
                <c:pt idx="151">
                  <c:v>71.119472611062832</c:v>
                </c:pt>
                <c:pt idx="152">
                  <c:v>71.109924036542523</c:v>
                </c:pt>
                <c:pt idx="153">
                  <c:v>71.100470799825516</c:v>
                </c:pt>
                <c:pt idx="154">
                  <c:v>71.091111324826713</c:v>
                </c:pt>
                <c:pt idx="155">
                  <c:v>71.081844071700303</c:v>
                </c:pt>
                <c:pt idx="156">
                  <c:v>71.072667535775309</c:v>
                </c:pt>
                <c:pt idx="157">
                  <c:v>71.063580246529227</c:v>
                </c:pt>
                <c:pt idx="158">
                  <c:v>71.054580766597937</c:v>
                </c:pt>
                <c:pt idx="159">
                  <c:v>71.045667690820565</c:v>
                </c:pt>
                <c:pt idx="160">
                  <c:v>71.03683964531767</c:v>
                </c:pt>
                <c:pt idx="161">
                  <c:v>71.028095286601541</c:v>
                </c:pt>
                <c:pt idx="162">
                  <c:v>71.019433300717168</c:v>
                </c:pt>
                <c:pt idx="163">
                  <c:v>71.010852402412837</c:v>
                </c:pt>
                <c:pt idx="164">
                  <c:v>71.002351334338798</c:v>
                </c:pt>
                <c:pt idx="165">
                  <c:v>70.993928866273365</c:v>
                </c:pt>
                <c:pt idx="166">
                  <c:v>70.985583794374847</c:v>
                </c:pt>
                <c:pt idx="167">
                  <c:v>70.977314940458768</c:v>
                </c:pt>
                <c:pt idx="168">
                  <c:v>70.969121151298936</c:v>
                </c:pt>
                <c:pt idx="169">
                  <c:v>70.961001297951782</c:v>
                </c:pt>
                <c:pt idx="170">
                  <c:v>70.952954275102925</c:v>
                </c:pt>
                <c:pt idx="171">
                  <c:v>70.944979000434955</c:v>
                </c:pt>
                <c:pt idx="172">
                  <c:v>70.937074414015953</c:v>
                </c:pt>
                <c:pt idx="173">
                  <c:v>70.929239477707654</c:v>
                </c:pt>
                <c:pt idx="174">
                  <c:v>70.921473174592677</c:v>
                </c:pt>
                <c:pt idx="175">
                  <c:v>70.913774508419962</c:v>
                </c:pt>
                <c:pt idx="176">
                  <c:v>70.906142503067969</c:v>
                </c:pt>
                <c:pt idx="177">
                  <c:v>70.898576202024628</c:v>
                </c:pt>
                <c:pt idx="178">
                  <c:v>70.891074667883871</c:v>
                </c:pt>
                <c:pt idx="179">
                  <c:v>70.883636981857549</c:v>
                </c:pt>
                <c:pt idx="180">
                  <c:v>70.87626224330279</c:v>
                </c:pt>
                <c:pt idx="181">
                  <c:v>70.868949569263819</c:v>
                </c:pt>
                <c:pt idx="182">
                  <c:v>70.861698094027801</c:v>
                </c:pt>
                <c:pt idx="183">
                  <c:v>70.854506968694366</c:v>
                </c:pt>
                <c:pt idx="184">
                  <c:v>70.847375360758036</c:v>
                </c:pt>
                <c:pt idx="185">
                  <c:v>70.840302453703387</c:v>
                </c:pt>
                <c:pt idx="186">
                  <c:v>70.833287446612331</c:v>
                </c:pt>
                <c:pt idx="187">
                  <c:v>70.826329553783111</c:v>
                </c:pt>
                <c:pt idx="188">
                  <c:v>70.819428004360532</c:v>
                </c:pt>
                <c:pt idx="189">
                  <c:v>70.812582041977308</c:v>
                </c:pt>
                <c:pt idx="190">
                  <c:v>70.805790924405756</c:v>
                </c:pt>
                <c:pt idx="191">
                  <c:v>70.799053923219802</c:v>
                </c:pt>
                <c:pt idx="192">
                  <c:v>70.792370323466656</c:v>
                </c:pt>
                <c:pt idx="193">
                  <c:v>70.785739423348161</c:v>
                </c:pt>
                <c:pt idx="194">
                  <c:v>70.77916053391121</c:v>
                </c:pt>
                <c:pt idx="195">
                  <c:v>70.772632978746984</c:v>
                </c:pt>
                <c:pt idx="196">
                  <c:v>70.766156093698854</c:v>
                </c:pt>
                <c:pt idx="197">
                  <c:v>70.759729226578486</c:v>
                </c:pt>
                <c:pt idx="198">
                  <c:v>70.753351736889996</c:v>
                </c:pt>
                <c:pt idx="199">
                  <c:v>70.747022995561693</c:v>
                </c:pt>
                <c:pt idx="200">
                  <c:v>70.740742384685547</c:v>
                </c:pt>
                <c:pt idx="201">
                  <c:v>70.734509297263642</c:v>
                </c:pt>
                <c:pt idx="202">
                  <c:v>70.728323136961848</c:v>
                </c:pt>
                <c:pt idx="203">
                  <c:v>70.722183317870048</c:v>
                </c:pt>
                <c:pt idx="204">
                  <c:v>70.716089264269044</c:v>
                </c:pt>
                <c:pt idx="205">
                  <c:v>70.71004041040382</c:v>
                </c:pt>
                <c:pt idx="206">
                  <c:v>70.704036200262934</c:v>
                </c:pt>
                <c:pt idx="207">
                  <c:v>70.698076087363674</c:v>
                </c:pt>
                <c:pt idx="208">
                  <c:v>70.692159534543265</c:v>
                </c:pt>
                <c:pt idx="209">
                  <c:v>70.686286013755407</c:v>
                </c:pt>
                <c:pt idx="210">
                  <c:v>70.680455005872346</c:v>
                </c:pt>
                <c:pt idx="211">
                  <c:v>70.674666000492167</c:v>
                </c:pt>
                <c:pt idx="212">
                  <c:v>70.668918495750987</c:v>
                </c:pt>
                <c:pt idx="213">
                  <c:v>70.663211998140326</c:v>
                </c:pt>
                <c:pt idx="214">
                  <c:v>70.657546022329043</c:v>
                </c:pt>
                <c:pt idx="215">
                  <c:v>70.651920090989947</c:v>
                </c:pt>
                <c:pt idx="216">
                  <c:v>70.646333734630844</c:v>
                </c:pt>
                <c:pt idx="217">
                  <c:v>70.640786491430021</c:v>
                </c:pt>
                <c:pt idx="218">
                  <c:v>70.635277907075789</c:v>
                </c:pt>
                <c:pt idx="219">
                  <c:v>70.629807534610293</c:v>
                </c:pt>
                <c:pt idx="220">
                  <c:v>70.624374934277043</c:v>
                </c:pt>
                <c:pt idx="221">
                  <c:v>70.618979673372507</c:v>
                </c:pt>
                <c:pt idx="222">
                  <c:v>70.613621326101281</c:v>
                </c:pt>
                <c:pt idx="223">
                  <c:v>70.608299473434968</c:v>
                </c:pt>
                <c:pt idx="224">
                  <c:v>70.603013702974508</c:v>
                </c:pt>
                <c:pt idx="225">
                  <c:v>70.597763608815953</c:v>
                </c:pt>
                <c:pt idx="226">
                  <c:v>70.592548791419475</c:v>
                </c:pt>
                <c:pt idx="227">
                  <c:v>70.587368857481735</c:v>
                </c:pt>
                <c:pt idx="228">
                  <c:v>70.582223419811186</c:v>
                </c:pt>
                <c:pt idx="229">
                  <c:v>70.577112097206566</c:v>
                </c:pt>
                <c:pt idx="230">
                  <c:v>70.572034514338227</c:v>
                </c:pt>
                <c:pt idx="231">
                  <c:v>70.566990301632359</c:v>
                </c:pt>
                <c:pt idx="232">
                  <c:v>70.561979095158037</c:v>
                </c:pt>
                <c:pt idx="233">
                  <c:v>70.55700053651691</c:v>
                </c:pt>
                <c:pt idx="234">
                  <c:v>70.552054272735433</c:v>
                </c:pt>
                <c:pt idx="235">
                  <c:v>70.547139956159967</c:v>
                </c:pt>
                <c:pt idx="236">
                  <c:v>70.542257244353834</c:v>
                </c:pt>
                <c:pt idx="237">
                  <c:v>70.537405799997359</c:v>
                </c:pt>
                <c:pt idx="238">
                  <c:v>70.532585290789839</c:v>
                </c:pt>
                <c:pt idx="239">
                  <c:v>70.527795389353955</c:v>
                </c:pt>
                <c:pt idx="240">
                  <c:v>70.523035773142396</c:v>
                </c:pt>
                <c:pt idx="241">
                  <c:v>70.518306124346608</c:v>
                </c:pt>
                <c:pt idx="242">
                  <c:v>70.513606129807627</c:v>
                </c:pt>
                <c:pt idx="243">
                  <c:v>70.508935480929082</c:v>
                </c:pt>
                <c:pt idx="244">
                  <c:v>70.504293873591962</c:v>
                </c:pt>
                <c:pt idx="245">
                  <c:v>70.499681008071462</c:v>
                </c:pt>
                <c:pt idx="246">
                  <c:v>70.495096588955775</c:v>
                </c:pt>
                <c:pt idx="247">
                  <c:v>70.490540325066533</c:v>
                </c:pt>
                <c:pt idx="248">
                  <c:v>70.486011929381093</c:v>
                </c:pt>
                <c:pt idx="249">
                  <c:v>70.481511118956732</c:v>
                </c:pt>
                <c:pt idx="250">
                  <c:v>70.477037614856229</c:v>
                </c:pt>
                <c:pt idx="251">
                  <c:v>70.472591142075302</c:v>
                </c:pt>
                <c:pt idx="252">
                  <c:v>70.468171429471667</c:v>
                </c:pt>
                <c:pt idx="253">
                  <c:v>70.463778209695477</c:v>
                </c:pt>
                <c:pt idx="254">
                  <c:v>70.459411219121492</c:v>
                </c:pt>
                <c:pt idx="255">
                  <c:v>70.45507019778249</c:v>
                </c:pt>
                <c:pt idx="256">
                  <c:v>70.450754889304449</c:v>
                </c:pt>
                <c:pt idx="257">
                  <c:v>70.446465040842753</c:v>
                </c:pt>
                <c:pt idx="258">
                  <c:v>70.442200403020109</c:v>
                </c:pt>
                <c:pt idx="259">
                  <c:v>70.437960729865608</c:v>
                </c:pt>
                <c:pt idx="260">
                  <c:v>70.433745778755082</c:v>
                </c:pt>
                <c:pt idx="261">
                  <c:v>70.429555310352825</c:v>
                </c:pt>
                <c:pt idx="262">
                  <c:v>70.425389088554539</c:v>
                </c:pt>
                <c:pt idx="263">
                  <c:v>70.421246880431397</c:v>
                </c:pt>
                <c:pt idx="264">
                  <c:v>70.417128456175362</c:v>
                </c:pt>
                <c:pt idx="265">
                  <c:v>70.413033589045668</c:v>
                </c:pt>
                <c:pt idx="266">
                  <c:v>70.408962055316309</c:v>
                </c:pt>
                <c:pt idx="267">
                  <c:v>70.404913634224755</c:v>
                </c:pt>
                <c:pt idx="268">
                  <c:v>70.400888107921659</c:v>
                </c:pt>
                <c:pt idx="269">
                  <c:v>70.396885261421616</c:v>
                </c:pt>
                <c:pt idx="270">
                  <c:v>70.392904882554902</c:v>
                </c:pt>
                <c:pt idx="271">
                  <c:v>70.38894676192028</c:v>
                </c:pt>
                <c:pt idx="272">
                  <c:v>70.385010692838762</c:v>
                </c:pt>
                <c:pt idx="273">
                  <c:v>70.38109647130814</c:v>
                </c:pt>
                <c:pt idx="274">
                  <c:v>70.377203895958701</c:v>
                </c:pt>
                <c:pt idx="275">
                  <c:v>70.373332768009703</c:v>
                </c:pt>
                <c:pt idx="276">
                  <c:v>70.369482891226653</c:v>
                </c:pt>
                <c:pt idx="277">
                  <c:v>70.36565407187959</c:v>
                </c:pt>
                <c:pt idx="278">
                  <c:v>70.361846118702147</c:v>
                </c:pt>
                <c:pt idx="279">
                  <c:v>70.358058842851349</c:v>
                </c:pt>
                <c:pt idx="280">
                  <c:v>70.354292057868321</c:v>
                </c:pt>
                <c:pt idx="281">
                  <c:v>70.350545579639771</c:v>
                </c:pt>
                <c:pt idx="282">
                  <c:v>70.346819226360125</c:v>
                </c:pt>
                <c:pt idx="283">
                  <c:v>70.343112818494461</c:v>
                </c:pt>
                <c:pt idx="284">
                  <c:v>70.339426178742201</c:v>
                </c:pt>
                <c:pt idx="285">
                  <c:v>70.335759132001499</c:v>
                </c:pt>
                <c:pt idx="286">
                  <c:v>70.332111505334339</c:v>
                </c:pt>
                <c:pt idx="287">
                  <c:v>70.328483127932145</c:v>
                </c:pt>
                <c:pt idx="288">
                  <c:v>70.324873831082343</c:v>
                </c:pt>
                <c:pt idx="289">
                  <c:v>70.321283448135318</c:v>
                </c:pt>
                <c:pt idx="290">
                  <c:v>70.317711814472105</c:v>
                </c:pt>
                <c:pt idx="291">
                  <c:v>70.314158767472691</c:v>
                </c:pt>
                <c:pt idx="292">
                  <c:v>70.310624146484955</c:v>
                </c:pt>
                <c:pt idx="293">
                  <c:v>70.307107792794042</c:v>
                </c:pt>
                <c:pt idx="294">
                  <c:v>70.303609549592593</c:v>
                </c:pt>
                <c:pt idx="295">
                  <c:v>70.300129261951241</c:v>
                </c:pt>
                <c:pt idx="296">
                  <c:v>70.296666776789834</c:v>
                </c:pt>
                <c:pt idx="297">
                  <c:v>70.293221942849144</c:v>
                </c:pt>
                <c:pt idx="298">
                  <c:v>70.289794610663137</c:v>
                </c:pt>
                <c:pt idx="299">
                  <c:v>70.286384632531735</c:v>
                </c:pt>
                <c:pt idx="300">
                  <c:v>70.282991862494015</c:v>
                </c:pt>
                <c:pt idx="301">
                  <c:v>70.279616156302055</c:v>
                </c:pt>
                <c:pt idx="302">
                  <c:v>70.27625737139509</c:v>
                </c:pt>
                <c:pt idx="303">
                  <c:v>70.272915366874315</c:v>
                </c:pt>
                <c:pt idx="304">
                  <c:v>70.269590003477973</c:v>
                </c:pt>
                <c:pt idx="305">
                  <c:v>70.266281143557038</c:v>
                </c:pt>
                <c:pt idx="306">
                  <c:v>70.262988651051202</c:v>
                </c:pt>
                <c:pt idx="307">
                  <c:v>70.259712391465527</c:v>
                </c:pt>
                <c:pt idx="308">
                  <c:v>70.256452231847206</c:v>
                </c:pt>
                <c:pt idx="309">
                  <c:v>70.253208040762956</c:v>
                </c:pt>
                <c:pt idx="310">
                  <c:v>70.249979688276852</c:v>
                </c:pt>
                <c:pt idx="311">
                  <c:v>70.246767045928294</c:v>
                </c:pt>
                <c:pt idx="312">
                  <c:v>70.24356998671071</c:v>
                </c:pt>
                <c:pt idx="313">
                  <c:v>70.240388385050323</c:v>
                </c:pt>
                <c:pt idx="314">
                  <c:v>70.23722211678556</c:v>
                </c:pt>
                <c:pt idx="315">
                  <c:v>70.234071059146601</c:v>
                </c:pt>
                <c:pt idx="316">
                  <c:v>70.2309350907354</c:v>
                </c:pt>
                <c:pt idx="317">
                  <c:v>70.227814091506119</c:v>
                </c:pt>
                <c:pt idx="318">
                  <c:v>70.224707942745709</c:v>
                </c:pt>
                <c:pt idx="319">
                  <c:v>70.221616527055048</c:v>
                </c:pt>
                <c:pt idx="320">
                  <c:v>70.218539728330242</c:v>
                </c:pt>
                <c:pt idx="321">
                  <c:v>70.215477431744318</c:v>
                </c:pt>
                <c:pt idx="322">
                  <c:v>70.212429523729242</c:v>
                </c:pt>
                <c:pt idx="323">
                  <c:v>70.209395891958195</c:v>
                </c:pt>
                <c:pt idx="324">
                  <c:v>70.20637642532823</c:v>
                </c:pt>
                <c:pt idx="325">
                  <c:v>70.203371013943141</c:v>
                </c:pt>
                <c:pt idx="326">
                  <c:v>70.200379549096709</c:v>
                </c:pt>
                <c:pt idx="327">
                  <c:v>70.197401923256109</c:v>
                </c:pt>
                <c:pt idx="328">
                  <c:v>70.194438030045774</c:v>
                </c:pt>
                <c:pt idx="329">
                  <c:v>70.191487764231368</c:v>
                </c:pt>
                <c:pt idx="330">
                  <c:v>70.188551021704043</c:v>
                </c:pt>
                <c:pt idx="331">
                  <c:v>70.185627699465172</c:v>
                </c:pt>
                <c:pt idx="332">
                  <c:v>70.182717695610989</c:v>
                </c:pt>
                <c:pt idx="333">
                  <c:v>70.179820909317812</c:v>
                </c:pt>
                <c:pt idx="334">
                  <c:v>70.176937240827286</c:v>
                </c:pt>
                <c:pt idx="335">
                  <c:v>70.174066591431952</c:v>
                </c:pt>
                <c:pt idx="336">
                  <c:v>70.171208863461104</c:v>
                </c:pt>
                <c:pt idx="337">
                  <c:v>70.168363960266845</c:v>
                </c:pt>
                <c:pt idx="338">
                  <c:v>70.165531786210266</c:v>
                </c:pt>
                <c:pt idx="339">
                  <c:v>70.162712246648013</c:v>
                </c:pt>
                <c:pt idx="340">
                  <c:v>70.159905247919014</c:v>
                </c:pt>
                <c:pt idx="341">
                  <c:v>70.157110697331348</c:v>
                </c:pt>
                <c:pt idx="342">
                  <c:v>70.154328503149401</c:v>
                </c:pt>
                <c:pt idx="343">
                  <c:v>70.151558574581344</c:v>
                </c:pt>
                <c:pt idx="344">
                  <c:v>70.148800821766457</c:v>
                </c:pt>
                <c:pt idx="345">
                  <c:v>70.146055155763079</c:v>
                </c:pt>
                <c:pt idx="346">
                  <c:v>70.143321488536515</c:v>
                </c:pt>
                <c:pt idx="347">
                  <c:v>70.140599732947067</c:v>
                </c:pt>
                <c:pt idx="348">
                  <c:v>70.137889802738542</c:v>
                </c:pt>
                <c:pt idx="349">
                  <c:v>70.135191612526654</c:v>
                </c:pt>
                <c:pt idx="350">
                  <c:v>70.132505077787755</c:v>
                </c:pt>
                <c:pt idx="351">
                  <c:v>70.129830114847721</c:v>
                </c:pt>
                <c:pt idx="352">
                  <c:v>70.127166640870968</c:v>
                </c:pt>
                <c:pt idx="353">
                  <c:v>70.124514573849737</c:v>
                </c:pt>
                <c:pt idx="354">
                  <c:v>70.121873832593465</c:v>
                </c:pt>
                <c:pt idx="355">
                  <c:v>70.11924433671831</c:v>
                </c:pt>
                <c:pt idx="356">
                  <c:v>70.11662600663692</c:v>
                </c:pt>
                <c:pt idx="357">
                  <c:v>70.114018763548302</c:v>
                </c:pt>
                <c:pt idx="358">
                  <c:v>70.111422529427855</c:v>
                </c:pt>
                <c:pt idx="359">
                  <c:v>70.108837227017546</c:v>
                </c:pt>
                <c:pt idx="360">
                  <c:v>70.106262779816277</c:v>
                </c:pt>
                <c:pt idx="361">
                  <c:v>70.103699112070373</c:v>
                </c:pt>
                <c:pt idx="362">
                  <c:v>70.101146148764229</c:v>
                </c:pt>
                <c:pt idx="363">
                  <c:v>70.098603815611071</c:v>
                </c:pt>
                <c:pt idx="364">
                  <c:v>70.096072039043861</c:v>
                </c:pt>
                <c:pt idx="365">
                  <c:v>70.093550746206418</c:v>
                </c:pt>
                <c:pt idx="366">
                  <c:v>70.091039864944534</c:v>
                </c:pt>
                <c:pt idx="367">
                  <c:v>70.088539323797391</c:v>
                </c:pt>
                <c:pt idx="368">
                  <c:v>70.086049051988894</c:v>
                </c:pt>
                <c:pt idx="369">
                  <c:v>70.083568979419397</c:v>
                </c:pt>
                <c:pt idx="370">
                  <c:v>70.081099036657321</c:v>
                </c:pt>
                <c:pt idx="371">
                  <c:v>70.078639154930983</c:v>
                </c:pt>
                <c:pt idx="372">
                  <c:v>70.076189266120664</c:v>
                </c:pt>
                <c:pt idx="373">
                  <c:v>70.0737493027505</c:v>
                </c:pt>
                <c:pt idx="374">
                  <c:v>70.071319197980884</c:v>
                </c:pt>
                <c:pt idx="375">
                  <c:v>70.068898885600632</c:v>
                </c:pt>
                <c:pt idx="376">
                  <c:v>70.066488300019444</c:v>
                </c:pt>
                <c:pt idx="377">
                  <c:v>70.06408737626046</c:v>
                </c:pt>
                <c:pt idx="378">
                  <c:v>70.061696049952857</c:v>
                </c:pt>
                <c:pt idx="379">
                  <c:v>70.059314257324658</c:v>
                </c:pt>
                <c:pt idx="380">
                  <c:v>70.056941935195567</c:v>
                </c:pt>
                <c:pt idx="381">
                  <c:v>70.054579020969896</c:v>
                </c:pt>
                <c:pt idx="382">
                  <c:v>70.052225452629671</c:v>
                </c:pt>
                <c:pt idx="383">
                  <c:v>70.049881168727751</c:v>
                </c:pt>
                <c:pt idx="384">
                  <c:v>70.047546108381184</c:v>
                </c:pt>
                <c:pt idx="385">
                  <c:v>70.045220211264422</c:v>
                </c:pt>
                <c:pt idx="386">
                  <c:v>70.042903417602901</c:v>
                </c:pt>
                <c:pt idx="387">
                  <c:v>70.040595668166517</c:v>
                </c:pt>
                <c:pt idx="388">
                  <c:v>70.038296904263305</c:v>
                </c:pt>
                <c:pt idx="389">
                  <c:v>70.036007067733124</c:v>
                </c:pt>
                <c:pt idx="390">
                  <c:v>70.033726100941564</c:v>
                </c:pt>
                <c:pt idx="391">
                  <c:v>70.031453946773695</c:v>
                </c:pt>
                <c:pt idx="392">
                  <c:v>70.029190548628264</c:v>
                </c:pt>
                <c:pt idx="393">
                  <c:v>70.026935850411633</c:v>
                </c:pt>
                <c:pt idx="394">
                  <c:v>70.024689796531945</c:v>
                </c:pt>
                <c:pt idx="395">
                  <c:v>70.022452331893419</c:v>
                </c:pt>
                <c:pt idx="396">
                  <c:v>70.020223401890647</c:v>
                </c:pt>
                <c:pt idx="397">
                  <c:v>70.018002952403037</c:v>
                </c:pt>
                <c:pt idx="398">
                  <c:v>70.01579092978919</c:v>
                </c:pt>
                <c:pt idx="399">
                  <c:v>70.013587280881552</c:v>
                </c:pt>
                <c:pt idx="400">
                  <c:v>70.011391952981072</c:v>
                </c:pt>
                <c:pt idx="401">
                  <c:v>70.009204893851773</c:v>
                </c:pt>
                <c:pt idx="402">
                  <c:v>70.007026051715656</c:v>
                </c:pt>
                <c:pt idx="403">
                  <c:v>70.004855375247502</c:v>
                </c:pt>
                <c:pt idx="404">
                  <c:v>70.002692813569837</c:v>
                </c:pt>
                <c:pt idx="405">
                  <c:v>70.000538316247813</c:v>
                </c:pt>
                <c:pt idx="406">
                  <c:v>69.998391833284415</c:v>
                </c:pt>
                <c:pt idx="407">
                  <c:v>69.996253315115453</c:v>
                </c:pt>
                <c:pt idx="408">
                  <c:v>69.994122712604891</c:v>
                </c:pt>
                <c:pt idx="409">
                  <c:v>69.991999977039953</c:v>
                </c:pt>
                <c:pt idx="410">
                  <c:v>69.989885060126554</c:v>
                </c:pt>
                <c:pt idx="411">
                  <c:v>69.987777913984672</c:v>
                </c:pt>
                <c:pt idx="412">
                  <c:v>69.985678491143773</c:v>
                </c:pt>
                <c:pt idx="413">
                  <c:v>69.9835867445383</c:v>
                </c:pt>
                <c:pt idx="414">
                  <c:v>69.981502627503247</c:v>
                </c:pt>
                <c:pt idx="415">
                  <c:v>69.979426093769874</c:v>
                </c:pt>
                <c:pt idx="416">
                  <c:v>69.977357097461294</c:v>
                </c:pt>
                <c:pt idx="417">
                  <c:v>69.975295593088205</c:v>
                </c:pt>
                <c:pt idx="418">
                  <c:v>69.973241535544759</c:v>
                </c:pt>
                <c:pt idx="419">
                  <c:v>69.971194880104377</c:v>
                </c:pt>
                <c:pt idx="420">
                  <c:v>69.969155582415709</c:v>
                </c:pt>
                <c:pt idx="421">
                  <c:v>69.967123598498461</c:v>
                </c:pt>
                <c:pt idx="422">
                  <c:v>69.965098884739646</c:v>
                </c:pt>
                <c:pt idx="423">
                  <c:v>69.963081397889354</c:v>
                </c:pt>
                <c:pt idx="424">
                  <c:v>69.961071095057179</c:v>
                </c:pt>
                <c:pt idx="425">
                  <c:v>69.959067933708099</c:v>
                </c:pt>
                <c:pt idx="426">
                  <c:v>69.957071871658968</c:v>
                </c:pt>
                <c:pt idx="427">
                  <c:v>69.955082867074566</c:v>
                </c:pt>
                <c:pt idx="428">
                  <c:v>69.953100878464028</c:v>
                </c:pt>
                <c:pt idx="429">
                  <c:v>69.951125864677209</c:v>
                </c:pt>
                <c:pt idx="430">
                  <c:v>69.949157784901033</c:v>
                </c:pt>
                <c:pt idx="431">
                  <c:v>69.947196598656006</c:v>
                </c:pt>
                <c:pt idx="432">
                  <c:v>69.9452422657927</c:v>
                </c:pt>
                <c:pt idx="433">
                  <c:v>69.943294746488348</c:v>
                </c:pt>
                <c:pt idx="434">
                  <c:v>69.941354001243283</c:v>
                </c:pt>
                <c:pt idx="435">
                  <c:v>69.939419990877795</c:v>
                </c:pt>
                <c:pt idx="436">
                  <c:v>69.93749267652862</c:v>
                </c:pt>
                <c:pt idx="437">
                  <c:v>69.93557201964579</c:v>
                </c:pt>
                <c:pt idx="438">
                  <c:v>69.933657981989256</c:v>
                </c:pt>
                <c:pt idx="439">
                  <c:v>69.931750525625873</c:v>
                </c:pt>
                <c:pt idx="440">
                  <c:v>69.929849612926077</c:v>
                </c:pt>
                <c:pt idx="441">
                  <c:v>69.927955206560839</c:v>
                </c:pt>
                <c:pt idx="442">
                  <c:v>69.926067269498589</c:v>
                </c:pt>
                <c:pt idx="443">
                  <c:v>69.924185765002193</c:v>
                </c:pt>
                <c:pt idx="444">
                  <c:v>69.922310656625868</c:v>
                </c:pt>
                <c:pt idx="445">
                  <c:v>69.920441908212325</c:v>
                </c:pt>
                <c:pt idx="446">
                  <c:v>69.918579483889744</c:v>
                </c:pt>
                <c:pt idx="447">
                  <c:v>69.916723348068942</c:v>
                </c:pt>
                <c:pt idx="448">
                  <c:v>69.914873465440522</c:v>
                </c:pt>
                <c:pt idx="449">
                  <c:v>69.913029800972012</c:v>
                </c:pt>
                <c:pt idx="450">
                  <c:v>69.911192319905055</c:v>
                </c:pt>
                <c:pt idx="451">
                  <c:v>69.909360987752763</c:v>
                </c:pt>
                <c:pt idx="452">
                  <c:v>69.907535770296931</c:v>
                </c:pt>
                <c:pt idx="453">
                  <c:v>69.905716633585314</c:v>
                </c:pt>
                <c:pt idx="454">
                  <c:v>69.903903543929019</c:v>
                </c:pt>
                <c:pt idx="455">
                  <c:v>69.902096467899881</c:v>
                </c:pt>
                <c:pt idx="456">
                  <c:v>69.900295372327932</c:v>
                </c:pt>
                <c:pt idx="457">
                  <c:v>69.898500224298687</c:v>
                </c:pt>
                <c:pt idx="458">
                  <c:v>69.896710991150812</c:v>
                </c:pt>
                <c:pt idx="459">
                  <c:v>69.894927640473455</c:v>
                </c:pt>
                <c:pt idx="460">
                  <c:v>69.89315014010387</c:v>
                </c:pt>
                <c:pt idx="461">
                  <c:v>69.891378458125004</c:v>
                </c:pt>
                <c:pt idx="462">
                  <c:v>69.889612562863036</c:v>
                </c:pt>
                <c:pt idx="463">
                  <c:v>69.887852422885032</c:v>
                </c:pt>
                <c:pt idx="464">
                  <c:v>69.886098006996491</c:v>
                </c:pt>
                <c:pt idx="465">
                  <c:v>69.884349284239249</c:v>
                </c:pt>
                <c:pt idx="466">
                  <c:v>69.882606223888956</c:v>
                </c:pt>
                <c:pt idx="467">
                  <c:v>69.880868795452898</c:v>
                </c:pt>
                <c:pt idx="468">
                  <c:v>69.879136968667794</c:v>
                </c:pt>
                <c:pt idx="469">
                  <c:v>69.877410713497511</c:v>
                </c:pt>
                <c:pt idx="470">
                  <c:v>69.875690000130945</c:v>
                </c:pt>
                <c:pt idx="471">
                  <c:v>69.873974798979788</c:v>
                </c:pt>
                <c:pt idx="472">
                  <c:v>69.872265080676485</c:v>
                </c:pt>
                <c:pt idx="473">
                  <c:v>69.870560816071972</c:v>
                </c:pt>
                <c:pt idx="474">
                  <c:v>69.868861976233788</c:v>
                </c:pt>
                <c:pt idx="475">
                  <c:v>69.867168532443799</c:v>
                </c:pt>
                <c:pt idx="476">
                  <c:v>69.865480456196337</c:v>
                </c:pt>
                <c:pt idx="477">
                  <c:v>69.8637977191961</c:v>
                </c:pt>
                <c:pt idx="478">
                  <c:v>69.862120293356142</c:v>
                </c:pt>
                <c:pt idx="479">
                  <c:v>69.860448150795975</c:v>
                </c:pt>
                <c:pt idx="480">
                  <c:v>69.85878126383956</c:v>
                </c:pt>
                <c:pt idx="481">
                  <c:v>69.857119605013409</c:v>
                </c:pt>
                <c:pt idx="482">
                  <c:v>69.855463147044645</c:v>
                </c:pt>
                <c:pt idx="483">
                  <c:v>69.853811862859217</c:v>
                </c:pt>
                <c:pt idx="484">
                  <c:v>69.852165725579951</c:v>
                </c:pt>
                <c:pt idx="485">
                  <c:v>69.850524708524716</c:v>
                </c:pt>
                <c:pt idx="486">
                  <c:v>69.848888785204679</c:v>
                </c:pt>
                <c:pt idx="487">
                  <c:v>69.847257929322453</c:v>
                </c:pt>
                <c:pt idx="488">
                  <c:v>69.845632114770311</c:v>
                </c:pt>
                <c:pt idx="489">
                  <c:v>69.84401131562845</c:v>
                </c:pt>
                <c:pt idx="490">
                  <c:v>69.842395506163271</c:v>
                </c:pt>
                <c:pt idx="491">
                  <c:v>69.840784660825662</c:v>
                </c:pt>
                <c:pt idx="492">
                  <c:v>69.839178754249275</c:v>
                </c:pt>
                <c:pt idx="493">
                  <c:v>69.837577761248838</c:v>
                </c:pt>
                <c:pt idx="494">
                  <c:v>69.835981656818518</c:v>
                </c:pt>
                <c:pt idx="495">
                  <c:v>69.834390416130361</c:v>
                </c:pt>
                <c:pt idx="496">
                  <c:v>69.832804014532499</c:v>
                </c:pt>
                <c:pt idx="497">
                  <c:v>69.831222427547672</c:v>
                </c:pt>
                <c:pt idx="498">
                  <c:v>69.829645630871624</c:v>
                </c:pt>
              </c:numCache>
            </c:numRef>
          </c:yVal>
          <c:smooth val="0"/>
        </c:ser>
        <c:ser>
          <c:idx val="4"/>
          <c:order val="5"/>
          <c:tx>
            <c:v>3SD</c:v>
          </c:tx>
          <c:spPr>
            <a:ln w="38100">
              <a:solidFill>
                <a:schemeClr val="tx2">
                  <a:lumMod val="50000"/>
                </a:schemeClr>
              </a:solidFill>
              <a:prstDash val="sysDot"/>
            </a:ln>
          </c:spPr>
          <c:marker>
            <c:symbol val="none"/>
          </c:marker>
          <c:xVal>
            <c:numRef>
              <c:f>Mean_HbA1c_adjusted!$L$3:$L$501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numCache>
            </c:numRef>
          </c:xVal>
          <c:yVal>
            <c:numRef>
              <c:f>Mean_HbA1c_adjusted!$P$3:$P$501</c:f>
              <c:numCache>
                <c:formatCode>??0.0</c:formatCode>
                <c:ptCount val="499"/>
                <c:pt idx="1">
                  <c:v>3076.2262515739367</c:v>
                </c:pt>
                <c:pt idx="2">
                  <c:v>264.59946019797974</c:v>
                </c:pt>
                <c:pt idx="3">
                  <c:v>149.39111137956417</c:v>
                </c:pt>
                <c:pt idx="4">
                  <c:v>120.22863444437715</c:v>
                </c:pt>
                <c:pt idx="5">
                  <c:v>107.66520768248482</c:v>
                </c:pt>
                <c:pt idx="6">
                  <c:v>100.71775317372855</c:v>
                </c:pt>
                <c:pt idx="7">
                  <c:v>96.288449680866051</c:v>
                </c:pt>
                <c:pt idx="8">
                  <c:v>93.197028246033099</c:v>
                </c:pt>
                <c:pt idx="9">
                  <c:v>90.901441207389979</c:v>
                </c:pt>
                <c:pt idx="10">
                  <c:v>89.118833490697881</c:v>
                </c:pt>
                <c:pt idx="11">
                  <c:v>87.687247091979117</c:v>
                </c:pt>
                <c:pt idx="12">
                  <c:v>86.507182018262654</c:v>
                </c:pt>
                <c:pt idx="13">
                  <c:v>85.514042475886626</c:v>
                </c:pt>
                <c:pt idx="14">
                  <c:v>84.66399177204471</c:v>
                </c:pt>
                <c:pt idx="15">
                  <c:v>83.926179614994624</c:v>
                </c:pt>
                <c:pt idx="16">
                  <c:v>83.278226629335236</c:v>
                </c:pt>
                <c:pt idx="17">
                  <c:v>82.70347663822335</c:v>
                </c:pt>
                <c:pt idx="18">
                  <c:v>82.189257775072633</c:v>
                </c:pt>
                <c:pt idx="19">
                  <c:v>81.725744431619546</c:v>
                </c:pt>
                <c:pt idx="20">
                  <c:v>81.305190446605039</c:v>
                </c:pt>
                <c:pt idx="21">
                  <c:v>80.921399123534655</c:v>
                </c:pt>
                <c:pt idx="22">
                  <c:v>80.569348628350383</c:v>
                </c:pt>
                <c:pt idx="23">
                  <c:v>80.244921889904262</c:v>
                </c:pt>
                <c:pt idx="24">
                  <c:v>79.944708355316749</c:v>
                </c:pt>
                <c:pt idx="25">
                  <c:v>79.665856139936054</c:v>
                </c:pt>
                <c:pt idx="26">
                  <c:v>79.405960157323591</c:v>
                </c:pt>
                <c:pt idx="27">
                  <c:v>79.162976356310594</c:v>
                </c:pt>
                <c:pt idx="28">
                  <c:v>78.935155181949781</c:v>
                </c:pt>
                <c:pt idx="29">
                  <c:v>78.720989383419607</c:v>
                </c:pt>
                <c:pt idx="30">
                  <c:v>78.519172661931933</c:v>
                </c:pt>
                <c:pt idx="31">
                  <c:v>78.328566602338597</c:v>
                </c:pt>
                <c:pt idx="32">
                  <c:v>78.148174001593546</c:v>
                </c:pt>
                <c:pt idx="33">
                  <c:v>77.977117185139974</c:v>
                </c:pt>
                <c:pt idx="34">
                  <c:v>77.814620247792448</c:v>
                </c:pt>
                <c:pt idx="35">
                  <c:v>77.659994408402795</c:v>
                </c:pt>
                <c:pt idx="36">
                  <c:v>77.512625854477051</c:v>
                </c:pt>
                <c:pt idx="37">
                  <c:v>77.371965592516929</c:v>
                </c:pt>
                <c:pt idx="38">
                  <c:v>77.237520925148445</c:v>
                </c:pt>
                <c:pt idx="39">
                  <c:v>77.108848256219119</c:v>
                </c:pt>
                <c:pt idx="40">
                  <c:v>76.985546986525335</c:v>
                </c:pt>
                <c:pt idx="41">
                  <c:v>76.867254310381469</c:v>
                </c:pt>
                <c:pt idx="42">
                  <c:v>76.867254310381469</c:v>
                </c:pt>
                <c:pt idx="43">
                  <c:v>76.753640760293393</c:v>
                </c:pt>
                <c:pt idx="44">
                  <c:v>76.644406376073135</c:v>
                </c:pt>
                <c:pt idx="45">
                  <c:v>76.539277397697276</c:v>
                </c:pt>
                <c:pt idx="46">
                  <c:v>76.438003399467249</c:v>
                </c:pt>
                <c:pt idx="47">
                  <c:v>76.340354797628336</c:v>
                </c:pt>
                <c:pt idx="48">
                  <c:v>76.246120675344287</c:v>
                </c:pt>
                <c:pt idx="49">
                  <c:v>76.155106878416618</c:v>
                </c:pt>
                <c:pt idx="50">
                  <c:v>76.067134342852512</c:v>
                </c:pt>
                <c:pt idx="51">
                  <c:v>75.982037621685464</c:v>
                </c:pt>
                <c:pt idx="52">
                  <c:v>75.899663583622612</c:v>
                </c:pt>
                <c:pt idx="53">
                  <c:v>75.819870260352772</c:v>
                </c:pt>
                <c:pt idx="54">
                  <c:v>75.742525822876658</c:v>
                </c:pt>
                <c:pt idx="55">
                  <c:v>75.667507670150471</c:v>
                </c:pt>
                <c:pt idx="56">
                  <c:v>75.594701615780068</c:v>
                </c:pt>
                <c:pt idx="57">
                  <c:v>75.524001160550682</c:v>
                </c:pt>
                <c:pt idx="58">
                  <c:v>75.455306840297922</c:v>
                </c:pt>
                <c:pt idx="59">
                  <c:v>75.388525640078015</c:v>
                </c:pt>
                <c:pt idx="60">
                  <c:v>75.323570466823156</c:v>
                </c:pt>
                <c:pt idx="61">
                  <c:v>75.260359673710823</c:v>
                </c:pt>
                <c:pt idx="62">
                  <c:v>75.198816630363879</c:v>
                </c:pt>
                <c:pt idx="63">
                  <c:v>75.138869333756574</c:v>
                </c:pt>
                <c:pt idx="64">
                  <c:v>75.080450055351065</c:v>
                </c:pt>
                <c:pt idx="65">
                  <c:v>75.023495020547188</c:v>
                </c:pt>
                <c:pt idx="66">
                  <c:v>74.967944117007917</c:v>
                </c:pt>
                <c:pt idx="67">
                  <c:v>74.913740628838738</c:v>
                </c:pt>
                <c:pt idx="68">
                  <c:v>74.860830993957137</c:v>
                </c:pt>
                <c:pt idx="69">
                  <c:v>74.80916458230034</c:v>
                </c:pt>
                <c:pt idx="70">
                  <c:v>74.7586934927903</c:v>
                </c:pt>
                <c:pt idx="71">
                  <c:v>74.70937236721069</c:v>
                </c:pt>
                <c:pt idx="72">
                  <c:v>74.661158219357063</c:v>
                </c:pt>
                <c:pt idx="73">
                  <c:v>74.614010278001587</c:v>
                </c:pt>
                <c:pt idx="74">
                  <c:v>74.567889842372338</c:v>
                </c:pt>
                <c:pt idx="75">
                  <c:v>74.522760148985867</c:v>
                </c:pt>
                <c:pt idx="76">
                  <c:v>74.478586248794571</c:v>
                </c:pt>
                <c:pt idx="77">
                  <c:v>74.435334893718164</c:v>
                </c:pt>
                <c:pt idx="78">
                  <c:v>74.392974431724312</c:v>
                </c:pt>
                <c:pt idx="79">
                  <c:v>74.351474709707858</c:v>
                </c:pt>
                <c:pt idx="80">
                  <c:v>74.310806983492924</c:v>
                </c:pt>
                <c:pt idx="81">
                  <c:v>74.270943834349154</c:v>
                </c:pt>
                <c:pt idx="82">
                  <c:v>74.23185909147233</c:v>
                </c:pt>
                <c:pt idx="83">
                  <c:v>74.193527759932294</c:v>
                </c:pt>
                <c:pt idx="84">
                  <c:v>74.1559259536388</c:v>
                </c:pt>
                <c:pt idx="85">
                  <c:v>74.119030832917261</c:v>
                </c:pt>
                <c:pt idx="86">
                  <c:v>74.082820546324868</c:v>
                </c:pt>
                <c:pt idx="87">
                  <c:v>74.047274176370678</c:v>
                </c:pt>
                <c:pt idx="88">
                  <c:v>74.012371688834207</c:v>
                </c:pt>
                <c:pt idx="89">
                  <c:v>73.97809388540395</c:v>
                </c:pt>
                <c:pt idx="90">
                  <c:v>73.944422359381846</c:v>
                </c:pt>
                <c:pt idx="91">
                  <c:v>73.911339454222272</c:v>
                </c:pt>
                <c:pt idx="92">
                  <c:v>73.878828224693265</c:v>
                </c:pt>
                <c:pt idx="93">
                  <c:v>73.846872400466836</c:v>
                </c:pt>
                <c:pt idx="94">
                  <c:v>73.815456351960407</c:v>
                </c:pt>
                <c:pt idx="95">
                  <c:v>73.784565058267134</c:v>
                </c:pt>
                <c:pt idx="96">
                  <c:v>73.75418407702567</c:v>
                </c:pt>
                <c:pt idx="97">
                  <c:v>73.724299516092401</c:v>
                </c:pt>
                <c:pt idx="98">
                  <c:v>73.694898006890085</c:v>
                </c:pt>
                <c:pt idx="99">
                  <c:v>73.665966679316966</c:v>
                </c:pt>
                <c:pt idx="100">
                  <c:v>73.637493138109534</c:v>
                </c:pt>
                <c:pt idx="101">
                  <c:v>73.609465440560541</c:v>
                </c:pt>
                <c:pt idx="102">
                  <c:v>73.581872075501238</c:v>
                </c:pt>
                <c:pt idx="103">
                  <c:v>73.554701943464252</c:v>
                </c:pt>
                <c:pt idx="104">
                  <c:v>73.527944337949208</c:v>
                </c:pt>
                <c:pt idx="105">
                  <c:v>73.501588927719581</c:v>
                </c:pt>
                <c:pt idx="106">
                  <c:v>73.47562574006453</c:v>
                </c:pt>
                <c:pt idx="107">
                  <c:v>73.450045144963696</c:v>
                </c:pt>
                <c:pt idx="108">
                  <c:v>73.424837840098547</c:v>
                </c:pt>
                <c:pt idx="109">
                  <c:v>73.39999483665683</c:v>
                </c:pt>
                <c:pt idx="110">
                  <c:v>73.375507445881468</c:v>
                </c:pt>
                <c:pt idx="111">
                  <c:v>73.351367266317695</c:v>
                </c:pt>
                <c:pt idx="112">
                  <c:v>73.327566171716569</c:v>
                </c:pt>
                <c:pt idx="113">
                  <c:v>73.304096299554757</c:v>
                </c:pt>
                <c:pt idx="114">
                  <c:v>73.280950040134385</c:v>
                </c:pt>
                <c:pt idx="115">
                  <c:v>73.258120026228184</c:v>
                </c:pt>
                <c:pt idx="116">
                  <c:v>73.235599123238217</c:v>
                </c:pt>
                <c:pt idx="117">
                  <c:v>73.213380419838387</c:v>
                </c:pt>
                <c:pt idx="118">
                  <c:v>73.191457219072703</c:v>
                </c:pt>
                <c:pt idx="119">
                  <c:v>73.169823029883517</c:v>
                </c:pt>
                <c:pt idx="120">
                  <c:v>73.148471559045234</c:v>
                </c:pt>
                <c:pt idx="121">
                  <c:v>73.127396703480798</c:v>
                </c:pt>
                <c:pt idx="122">
                  <c:v>73.10659254293985</c:v>
                </c:pt>
                <c:pt idx="123">
                  <c:v>73.086053333018299</c:v>
                </c:pt>
                <c:pt idx="124">
                  <c:v>73.065773498500931</c:v>
                </c:pt>
                <c:pt idx="125">
                  <c:v>73.045747627009419</c:v>
                </c:pt>
                <c:pt idx="126">
                  <c:v>73.025970462939313</c:v>
                </c:pt>
                <c:pt idx="127">
                  <c:v>73.006436901670639</c:v>
                </c:pt>
                <c:pt idx="128">
                  <c:v>72.987141984037621</c:v>
                </c:pt>
                <c:pt idx="129">
                  <c:v>72.968080891043911</c:v>
                </c:pt>
                <c:pt idx="130">
                  <c:v>72.949248938810584</c:v>
                </c:pt>
                <c:pt idx="131">
                  <c:v>72.930641573744907</c:v>
                </c:pt>
                <c:pt idx="132">
                  <c:v>72.912254367918493</c:v>
                </c:pt>
                <c:pt idx="133">
                  <c:v>72.894083014644224</c:v>
                </c:pt>
                <c:pt idx="134">
                  <c:v>72.876123324242016</c:v>
                </c:pt>
                <c:pt idx="135">
                  <c:v>72.858371219983809</c:v>
                </c:pt>
                <c:pt idx="136">
                  <c:v>72.84082273420907</c:v>
                </c:pt>
                <c:pt idx="137">
                  <c:v>72.823474004602176</c:v>
                </c:pt>
                <c:pt idx="138">
                  <c:v>72.806321270624053</c:v>
                </c:pt>
                <c:pt idx="139">
                  <c:v>72.789360870090277</c:v>
                </c:pt>
                <c:pt idx="140">
                  <c:v>72.772589235888802</c:v>
                </c:pt>
                <c:pt idx="141">
                  <c:v>72.756002892830537</c:v>
                </c:pt>
                <c:pt idx="142">
                  <c:v>72.739598454626488</c:v>
                </c:pt>
                <c:pt idx="143">
                  <c:v>72.723372620985501</c:v>
                </c:pt>
                <c:pt idx="144">
                  <c:v>72.707322174826928</c:v>
                </c:pt>
                <c:pt idx="145">
                  <c:v>72.691443979602923</c:v>
                </c:pt>
                <c:pt idx="146">
                  <c:v>72.675734976725323</c:v>
                </c:pt>
                <c:pt idx="147">
                  <c:v>72.660192183092221</c:v>
                </c:pt>
                <c:pt idx="148">
                  <c:v>72.644812688709791</c:v>
                </c:pt>
                <c:pt idx="149">
                  <c:v>72.629593654405127</c:v>
                </c:pt>
                <c:pt idx="150">
                  <c:v>72.614532309625744</c:v>
                </c:pt>
                <c:pt idx="151">
                  <c:v>72.599625950322192</c:v>
                </c:pt>
                <c:pt idx="152">
                  <c:v>72.584871936909963</c:v>
                </c:pt>
                <c:pt idx="153">
                  <c:v>72.570267692307141</c:v>
                </c:pt>
                <c:pt idx="154">
                  <c:v>72.555810700044603</c:v>
                </c:pt>
                <c:pt idx="155">
                  <c:v>72.541498502445634</c:v>
                </c:pt>
                <c:pt idx="156">
                  <c:v>72.527328698871784</c:v>
                </c:pt>
                <c:pt idx="157">
                  <c:v>72.513298944032357</c:v>
                </c:pt>
                <c:pt idx="158">
                  <c:v>72.499406946354725</c:v>
                </c:pt>
                <c:pt idx="159">
                  <c:v>72.485650466412878</c:v>
                </c:pt>
                <c:pt idx="160">
                  <c:v>72.472027315411822</c:v>
                </c:pt>
                <c:pt idx="161">
                  <c:v>72.458535353725352</c:v>
                </c:pt>
                <c:pt idx="162">
                  <c:v>72.445172489485259</c:v>
                </c:pt>
                <c:pt idx="163">
                  <c:v>72.43193667721961</c:v>
                </c:pt>
                <c:pt idx="164">
                  <c:v>72.418825916538225</c:v>
                </c:pt>
                <c:pt idx="165">
                  <c:v>72.405838250863269</c:v>
                </c:pt>
                <c:pt idx="166">
                  <c:v>72.392971766203345</c:v>
                </c:pt>
                <c:pt idx="167">
                  <c:v>72.380224589969359</c:v>
                </c:pt>
                <c:pt idx="168">
                  <c:v>72.367594889830073</c:v>
                </c:pt>
                <c:pt idx="169">
                  <c:v>72.355080872606393</c:v>
                </c:pt>
                <c:pt idx="170">
                  <c:v>72.342680783202354</c:v>
                </c:pt>
                <c:pt idx="171">
                  <c:v>72.330392903571664</c:v>
                </c:pt>
                <c:pt idx="172">
                  <c:v>72.318215551718225</c:v>
                </c:pt>
                <c:pt idx="173">
                  <c:v>72.306147080729488</c:v>
                </c:pt>
                <c:pt idx="174">
                  <c:v>72.294185877841272</c:v>
                </c:pt>
                <c:pt idx="175">
                  <c:v>72.282330363532822</c:v>
                </c:pt>
                <c:pt idx="176">
                  <c:v>72.270578990651074</c:v>
                </c:pt>
                <c:pt idx="177">
                  <c:v>72.258930243562929</c:v>
                </c:pt>
                <c:pt idx="178">
                  <c:v>72.247382637334439</c:v>
                </c:pt>
                <c:pt idx="179">
                  <c:v>72.235934716936072</c:v>
                </c:pt>
                <c:pt idx="180">
                  <c:v>72.22458505647289</c:v>
                </c:pt>
                <c:pt idx="181">
                  <c:v>72.21333225843884</c:v>
                </c:pt>
                <c:pt idx="182">
                  <c:v>72.20217495299427</c:v>
                </c:pt>
                <c:pt idx="183">
                  <c:v>72.191111797265734</c:v>
                </c:pt>
                <c:pt idx="184">
                  <c:v>72.180141474667323</c:v>
                </c:pt>
                <c:pt idx="185">
                  <c:v>72.169262694242846</c:v>
                </c:pt>
                <c:pt idx="186">
                  <c:v>72.158474190027931</c:v>
                </c:pt>
                <c:pt idx="187">
                  <c:v>72.147774720431471</c:v>
                </c:pt>
                <c:pt idx="188">
                  <c:v>72.137163067635598</c:v>
                </c:pt>
                <c:pt idx="189">
                  <c:v>72.126638037013763</c:v>
                </c:pt>
                <c:pt idx="190">
                  <c:v>72.116198456565911</c:v>
                </c:pt>
                <c:pt idx="191">
                  <c:v>72.105843176370669</c:v>
                </c:pt>
                <c:pt idx="192">
                  <c:v>72.095571068053303</c:v>
                </c:pt>
                <c:pt idx="193">
                  <c:v>72.08538102426958</c:v>
                </c:pt>
                <c:pt idx="194">
                  <c:v>72.075271958204496</c:v>
                </c:pt>
                <c:pt idx="195">
                  <c:v>72.065242803085553</c:v>
                </c:pt>
                <c:pt idx="196">
                  <c:v>72.055292511710036</c:v>
                </c:pt>
                <c:pt idx="197">
                  <c:v>72.045420055985943</c:v>
                </c:pt>
                <c:pt idx="198">
                  <c:v>72.035624426485924</c:v>
                </c:pt>
                <c:pt idx="199">
                  <c:v>72.025904632013848</c:v>
                </c:pt>
                <c:pt idx="200">
                  <c:v>72.016259699183763</c:v>
                </c:pt>
                <c:pt idx="201">
                  <c:v>72.006688672010497</c:v>
                </c:pt>
                <c:pt idx="202">
                  <c:v>71.997190611511769</c:v>
                </c:pt>
                <c:pt idx="203">
                  <c:v>71.987764595321465</c:v>
                </c:pt>
                <c:pt idx="204">
                  <c:v>71.978409717313411</c:v>
                </c:pt>
                <c:pt idx="205">
                  <c:v>71.969125087235696</c:v>
                </c:pt>
                <c:pt idx="206">
                  <c:v>71.959909830354889</c:v>
                </c:pt>
                <c:pt idx="207">
                  <c:v>71.950763087109962</c:v>
                </c:pt>
                <c:pt idx="208">
                  <c:v>71.941684012775667</c:v>
                </c:pt>
                <c:pt idx="209">
                  <c:v>71.932671777134999</c:v>
                </c:pt>
                <c:pt idx="210">
                  <c:v>71.92372556416025</c:v>
                </c:pt>
                <c:pt idx="211">
                  <c:v>71.914844571702915</c:v>
                </c:pt>
                <c:pt idx="212">
                  <c:v>71.906028011191623</c:v>
                </c:pt>
                <c:pt idx="213">
                  <c:v>71.897275107338046</c:v>
                </c:pt>
                <c:pt idx="214">
                  <c:v>71.888585097850736</c:v>
                </c:pt>
                <c:pt idx="215">
                  <c:v>71.879957233156247</c:v>
                </c:pt>
                <c:pt idx="216">
                  <c:v>71.871390776127697</c:v>
                </c:pt>
                <c:pt idx="217">
                  <c:v>71.862885001820331</c:v>
                </c:pt>
                <c:pt idx="218">
                  <c:v>71.854439197213864</c:v>
                </c:pt>
                <c:pt idx="219">
                  <c:v>71.846052660961504</c:v>
                </c:pt>
                <c:pt idx="220">
                  <c:v>71.837724703145383</c:v>
                </c:pt>
                <c:pt idx="221">
                  <c:v>71.829454645038268</c:v>
                </c:pt>
                <c:pt idx="222">
                  <c:v>71.821241818871243</c:v>
                </c:pt>
                <c:pt idx="223">
                  <c:v>71.813085567607274</c:v>
                </c:pt>
                <c:pt idx="224">
                  <c:v>71.804985244720541</c:v>
                </c:pt>
                <c:pt idx="225">
                  <c:v>71.796940213981173</c:v>
                </c:pt>
                <c:pt idx="226">
                  <c:v>71.788949849245455</c:v>
                </c:pt>
                <c:pt idx="227">
                  <c:v>71.781013534251144</c:v>
                </c:pt>
                <c:pt idx="228">
                  <c:v>71.773130662417913</c:v>
                </c:pt>
                <c:pt idx="229">
                  <c:v>71.765300636652654</c:v>
                </c:pt>
                <c:pt idx="230">
                  <c:v>71.757522869159573</c:v>
                </c:pt>
                <c:pt idx="231">
                  <c:v>71.749796781254858</c:v>
                </c:pt>
                <c:pt idx="232">
                  <c:v>71.742121803185952</c:v>
                </c:pt>
                <c:pt idx="233">
                  <c:v>71.734497373955008</c:v>
                </c:pt>
                <c:pt idx="234">
                  <c:v>71.726922941146768</c:v>
                </c:pt>
                <c:pt idx="235">
                  <c:v>71.719397960760531</c:v>
                </c:pt>
                <c:pt idx="236">
                  <c:v>71.711921897045968</c:v>
                </c:pt>
                <c:pt idx="237">
                  <c:v>71.70449422234303</c:v>
                </c:pt>
                <c:pt idx="238">
                  <c:v>71.697114416925558</c:v>
                </c:pt>
                <c:pt idx="239">
                  <c:v>71.689781968848507</c:v>
                </c:pt>
                <c:pt idx="240">
                  <c:v>71.682496373798898</c:v>
                </c:pt>
                <c:pt idx="241">
                  <c:v>71.675257134950073</c:v>
                </c:pt>
                <c:pt idx="242">
                  <c:v>71.668063762819486</c:v>
                </c:pt>
                <c:pt idx="243">
                  <c:v>71.660915775129695</c:v>
                </c:pt>
                <c:pt idx="244">
                  <c:v>71.653812696672617</c:v>
                </c:pt>
                <c:pt idx="245">
                  <c:v>71.646754059176743</c:v>
                </c:pt>
                <c:pt idx="246">
                  <c:v>71.639739401177664</c:v>
                </c:pt>
                <c:pt idx="247">
                  <c:v>71.632768267891279</c:v>
                </c:pt>
                <c:pt idx="248">
                  <c:v>71.625840211089994</c:v>
                </c:pt>
                <c:pt idx="249">
                  <c:v>71.618954788981682</c:v>
                </c:pt>
                <c:pt idx="250">
                  <c:v>71.612111566091443</c:v>
                </c:pt>
                <c:pt idx="251">
                  <c:v>71.605310113145876</c:v>
                </c:pt>
                <c:pt idx="252">
                  <c:v>71.598550006959982</c:v>
                </c:pt>
                <c:pt idx="253">
                  <c:v>71.591830830326714</c:v>
                </c:pt>
                <c:pt idx="254">
                  <c:v>71.585152171908675</c:v>
                </c:pt>
                <c:pt idx="255">
                  <c:v>71.578513626132533</c:v>
                </c:pt>
                <c:pt idx="256">
                  <c:v>71.571914793085469</c:v>
                </c:pt>
                <c:pt idx="257">
                  <c:v>71.565355278414103</c:v>
                </c:pt>
                <c:pt idx="258">
                  <c:v>71.558834693225464</c:v>
                </c:pt>
                <c:pt idx="259">
                  <c:v>71.552352653990198</c:v>
                </c:pt>
                <c:pt idx="260">
                  <c:v>71.545908782447825</c:v>
                </c:pt>
                <c:pt idx="261">
                  <c:v>71.53950270551401</c:v>
                </c:pt>
                <c:pt idx="262">
                  <c:v>71.533134055189947</c:v>
                </c:pt>
                <c:pt idx="263">
                  <c:v>71.526802468473491</c:v>
                </c:pt>
                <c:pt idx="264">
                  <c:v>71.520507587272306</c:v>
                </c:pt>
                <c:pt idx="265">
                  <c:v>71.514249058318796</c:v>
                </c:pt>
                <c:pt idx="266">
                  <c:v>71.508026533086891</c:v>
                </c:pt>
                <c:pt idx="267">
                  <c:v>71.501839667710513</c:v>
                </c:pt>
                <c:pt idx="268">
                  <c:v>71.495688122903772</c:v>
                </c:pt>
                <c:pt idx="269">
                  <c:v>71.489571563882819</c:v>
                </c:pt>
                <c:pt idx="270">
                  <c:v>71.483489660289379</c:v>
                </c:pt>
                <c:pt idx="271">
                  <c:v>71.477442086115786</c:v>
                </c:pt>
                <c:pt idx="272">
                  <c:v>71.471428519631587</c:v>
                </c:pt>
                <c:pt idx="273">
                  <c:v>71.465448643311689</c:v>
                </c:pt>
                <c:pt idx="274">
                  <c:v>71.459502143765931</c:v>
                </c:pt>
                <c:pt idx="275">
                  <c:v>71.453588711670164</c:v>
                </c:pt>
                <c:pt idx="276">
                  <c:v>71.44770804169859</c:v>
                </c:pt>
                <c:pt idx="277">
                  <c:v>71.441859832457595</c:v>
                </c:pt>
                <c:pt idx="278">
                  <c:v>71.436043786420953</c:v>
                </c:pt>
                <c:pt idx="279">
                  <c:v>71.430259609866155</c:v>
                </c:pt>
                <c:pt idx="280">
                  <c:v>71.424507012812185</c:v>
                </c:pt>
                <c:pt idx="281">
                  <c:v>71.418785708958396</c:v>
                </c:pt>
                <c:pt idx="282">
                  <c:v>71.413095415624781</c:v>
                </c:pt>
                <c:pt idx="283">
                  <c:v>71.407435853693187</c:v>
                </c:pt>
                <c:pt idx="284">
                  <c:v>71.401806747549955</c:v>
                </c:pt>
                <c:pt idx="285">
                  <c:v>71.396207825029421</c:v>
                </c:pt>
                <c:pt idx="286">
                  <c:v>71.390638817358791</c:v>
                </c:pt>
                <c:pt idx="287">
                  <c:v>71.385099459103841</c:v>
                </c:pt>
                <c:pt idx="288">
                  <c:v>71.379589488115812</c:v>
                </c:pt>
                <c:pt idx="289">
                  <c:v>71.37410864547941</c:v>
                </c:pt>
                <c:pt idx="290">
                  <c:v>71.368656675461537</c:v>
                </c:pt>
                <c:pt idx="291">
                  <c:v>71.363233325461351</c:v>
                </c:pt>
                <c:pt idx="292">
                  <c:v>71.357838345961014</c:v>
                </c:pt>
                <c:pt idx="293">
                  <c:v>71.352471490477498</c:v>
                </c:pt>
                <c:pt idx="294">
                  <c:v>71.347132515515341</c:v>
                </c:pt>
                <c:pt idx="295">
                  <c:v>71.341821180520171</c:v>
                </c:pt>
                <c:pt idx="296">
                  <c:v>71.336537247833263</c:v>
                </c:pt>
                <c:pt idx="297">
                  <c:v>71.331280482646861</c:v>
                </c:pt>
                <c:pt idx="298">
                  <c:v>71.326050652960333</c:v>
                </c:pt>
                <c:pt idx="299">
                  <c:v>71.32084752953719</c:v>
                </c:pt>
                <c:pt idx="300">
                  <c:v>71.315670885862886</c:v>
                </c:pt>
                <c:pt idx="301">
                  <c:v>71.310520498103415</c:v>
                </c:pt>
                <c:pt idx="302">
                  <c:v>71.305396145064648</c:v>
                </c:pt>
                <c:pt idx="303">
                  <c:v>71.300297608152434</c:v>
                </c:pt>
                <c:pt idx="304">
                  <c:v>71.295224671333514</c:v>
                </c:pt>
                <c:pt idx="305">
                  <c:v>71.290177121096932</c:v>
                </c:pt>
                <c:pt idx="306">
                  <c:v>71.285154746416438</c:v>
                </c:pt>
                <c:pt idx="307">
                  <c:v>71.28015733871338</c:v>
                </c:pt>
                <c:pt idx="308">
                  <c:v>71.2751846918203</c:v>
                </c:pt>
                <c:pt idx="309">
                  <c:v>71.270236601945285</c:v>
                </c:pt>
                <c:pt idx="310">
                  <c:v>71.265312867636823</c:v>
                </c:pt>
                <c:pt idx="311">
                  <c:v>71.260413289749366</c:v>
                </c:pt>
                <c:pt idx="312">
                  <c:v>71.255537671409556</c:v>
                </c:pt>
                <c:pt idx="313">
                  <c:v>71.250685817982983</c:v>
                </c:pt>
                <c:pt idx="314">
                  <c:v>71.245857537041516</c:v>
                </c:pt>
                <c:pt idx="315">
                  <c:v>71.241052638331269</c:v>
                </c:pt>
                <c:pt idx="316">
                  <c:v>71.236270933741167</c:v>
                </c:pt>
                <c:pt idx="317">
                  <c:v>71.231512237271943</c:v>
                </c:pt>
                <c:pt idx="318">
                  <c:v>71.226776365005819</c:v>
                </c:pt>
                <c:pt idx="319">
                  <c:v>71.22206313507661</c:v>
                </c:pt>
                <c:pt idx="320">
                  <c:v>71.217372367640408</c:v>
                </c:pt>
                <c:pt idx="321">
                  <c:v>71.212703884846746</c:v>
                </c:pt>
                <c:pt idx="322">
                  <c:v>71.208057510810363</c:v>
                </c:pt>
                <c:pt idx="323">
                  <c:v>71.203433071583206</c:v>
                </c:pt>
                <c:pt idx="324">
                  <c:v>71.198830395127274</c:v>
                </c:pt>
                <c:pt idx="325">
                  <c:v>71.194249311287606</c:v>
                </c:pt>
                <c:pt idx="326">
                  <c:v>71.189689651765917</c:v>
                </c:pt>
                <c:pt idx="327">
                  <c:v>71.185151250094606</c:v>
                </c:pt>
                <c:pt idx="328">
                  <c:v>71.180633941611319</c:v>
                </c:pt>
                <c:pt idx="329">
                  <c:v>71.17613756343367</c:v>
                </c:pt>
                <c:pt idx="330">
                  <c:v>71.171661954434796</c:v>
                </c:pt>
                <c:pt idx="331">
                  <c:v>71.167206955218987</c:v>
                </c:pt>
                <c:pt idx="332">
                  <c:v>71.162772408097823</c:v>
                </c:pt>
                <c:pt idx="333">
                  <c:v>71.1583581570668</c:v>
                </c:pt>
                <c:pt idx="334">
                  <c:v>71.15396404778231</c:v>
                </c:pt>
                <c:pt idx="335">
                  <c:v>71.149589927538855</c:v>
                </c:pt>
                <c:pt idx="336">
                  <c:v>71.145235645246842</c:v>
                </c:pt>
                <c:pt idx="337">
                  <c:v>71.140901051410708</c:v>
                </c:pt>
                <c:pt idx="338">
                  <c:v>71.136585998107222</c:v>
                </c:pt>
                <c:pt idx="339">
                  <c:v>71.132290338964467</c:v>
                </c:pt>
                <c:pt idx="340">
                  <c:v>71.128013929140835</c:v>
                </c:pt>
                <c:pt idx="341">
                  <c:v>71.123756625304594</c:v>
                </c:pt>
                <c:pt idx="342">
                  <c:v>71.119518285613694</c:v>
                </c:pt>
                <c:pt idx="343">
                  <c:v>71.115298769695926</c:v>
                </c:pt>
                <c:pt idx="344">
                  <c:v>71.111097938629399</c:v>
                </c:pt>
                <c:pt idx="345">
                  <c:v>71.106915654923299</c:v>
                </c:pt>
                <c:pt idx="346">
                  <c:v>71.102751782499041</c:v>
                </c:pt>
                <c:pt idx="347">
                  <c:v>71.098606186671645</c:v>
                </c:pt>
                <c:pt idx="348">
                  <c:v>71.094478734131428</c:v>
                </c:pt>
                <c:pt idx="349">
                  <c:v>71.09036929292607</c:v>
                </c:pt>
                <c:pt idx="350">
                  <c:v>71.086277732442781</c:v>
                </c:pt>
                <c:pt idx="351">
                  <c:v>71.082203923390963</c:v>
                </c:pt>
                <c:pt idx="352">
                  <c:v>71.078147737785045</c:v>
                </c:pt>
                <c:pt idx="353">
                  <c:v>71.074109048927511</c:v>
                </c:pt>
                <c:pt idx="354">
                  <c:v>71.070087731392391</c:v>
                </c:pt>
                <c:pt idx="355">
                  <c:v>71.066083661008832</c:v>
                </c:pt>
                <c:pt idx="356">
                  <c:v>71.06209671484504</c:v>
                </c:pt>
                <c:pt idx="357">
                  <c:v>71.058126771192377</c:v>
                </c:pt>
                <c:pt idx="358">
                  <c:v>71.054173709549787</c:v>
                </c:pt>
                <c:pt idx="359">
                  <c:v>71.05023741060846</c:v>
                </c:pt>
                <c:pt idx="360">
                  <c:v>71.046317756236661</c:v>
                </c:pt>
                <c:pt idx="361">
                  <c:v>71.042414629464858</c:v>
                </c:pt>
                <c:pt idx="362">
                  <c:v>71.038527914471075</c:v>
                </c:pt>
                <c:pt idx="363">
                  <c:v>71.034657496566496</c:v>
                </c:pt>
                <c:pt idx="364">
                  <c:v>71.030803262181138</c:v>
                </c:pt>
                <c:pt idx="365">
                  <c:v>71.026965098849942</c:v>
                </c:pt>
                <c:pt idx="366">
                  <c:v>71.023142895199001</c:v>
                </c:pt>
                <c:pt idx="367">
                  <c:v>71.01933654093196</c:v>
                </c:pt>
                <c:pt idx="368">
                  <c:v>71.015545926816614</c:v>
                </c:pt>
                <c:pt idx="369">
                  <c:v>71.01177094467181</c:v>
                </c:pt>
                <c:pt idx="370">
                  <c:v>71.008011487354409</c:v>
                </c:pt>
                <c:pt idx="371">
                  <c:v>71.004267448746617</c:v>
                </c:pt>
                <c:pt idx="372">
                  <c:v>71.000538723743304</c:v>
                </c:pt>
                <c:pt idx="373">
                  <c:v>70.996825208239642</c:v>
                </c:pt>
                <c:pt idx="374">
                  <c:v>70.99312679911894</c:v>
                </c:pt>
                <c:pt idx="375">
                  <c:v>70.989443394240567</c:v>
                </c:pt>
                <c:pt idx="376">
                  <c:v>70.985774892428125</c:v>
                </c:pt>
                <c:pt idx="377">
                  <c:v>70.982121193457772</c:v>
                </c:pt>
                <c:pt idx="378">
                  <c:v>70.978482198046748</c:v>
                </c:pt>
                <c:pt idx="379">
                  <c:v>70.974857807842</c:v>
                </c:pt>
                <c:pt idx="380">
                  <c:v>70.971247925409074</c:v>
                </c:pt>
                <c:pt idx="381">
                  <c:v>70.967652454221039</c:v>
                </c:pt>
                <c:pt idx="382">
                  <c:v>70.964071298647752</c:v>
                </c:pt>
                <c:pt idx="383">
                  <c:v>70.96050436394502</c:v>
                </c:pt>
                <c:pt idx="384">
                  <c:v>70.956951556244306</c:v>
                </c:pt>
                <c:pt idx="385">
                  <c:v>70.953412782542074</c:v>
                </c:pt>
                <c:pt idx="386">
                  <c:v>70.949887950689799</c:v>
                </c:pt>
                <c:pt idx="387">
                  <c:v>70.946376969383763</c:v>
                </c:pt>
                <c:pt idx="388">
                  <c:v>70.942879748155178</c:v>
                </c:pt>
                <c:pt idx="389">
                  <c:v>70.939396197360352</c:v>
                </c:pt>
                <c:pt idx="390">
                  <c:v>70.935926228171056</c:v>
                </c:pt>
                <c:pt idx="391">
                  <c:v>70.932469752565055</c:v>
                </c:pt>
                <c:pt idx="392">
                  <c:v>70.92902668331665</c:v>
                </c:pt>
                <c:pt idx="393">
                  <c:v>70.925596933987507</c:v>
                </c:pt>
                <c:pt idx="394">
                  <c:v>70.922180418917506</c:v>
                </c:pt>
                <c:pt idx="395">
                  <c:v>70.918777053215749</c:v>
                </c:pt>
                <c:pt idx="396">
                  <c:v>70.915386752751729</c:v>
                </c:pt>
                <c:pt idx="397">
                  <c:v>70.912009434146555</c:v>
                </c:pt>
                <c:pt idx="398">
                  <c:v>70.908645014764403</c:v>
                </c:pt>
                <c:pt idx="399">
                  <c:v>70.905293412703983</c:v>
                </c:pt>
                <c:pt idx="400">
                  <c:v>70.901954546790165</c:v>
                </c:pt>
                <c:pt idx="401">
                  <c:v>70.898628336565679</c:v>
                </c:pt>
                <c:pt idx="402">
                  <c:v>70.89531470228313</c:v>
                </c:pt>
                <c:pt idx="403">
                  <c:v>70.892013564896743</c:v>
                </c:pt>
                <c:pt idx="404">
                  <c:v>70.888724846054643</c:v>
                </c:pt>
                <c:pt idx="405">
                  <c:v>70.885448468090928</c:v>
                </c:pt>
                <c:pt idx="406">
                  <c:v>70.882184354018008</c:v>
                </c:pt>
                <c:pt idx="407">
                  <c:v>70.87893242751899</c:v>
                </c:pt>
                <c:pt idx="408">
                  <c:v>70.875692612940213</c:v>
                </c:pt>
                <c:pt idx="409">
                  <c:v>70.872464835283807</c:v>
                </c:pt>
                <c:pt idx="410">
                  <c:v>70.869249020200485</c:v>
                </c:pt>
                <c:pt idx="411">
                  <c:v>70.866045093982237</c:v>
                </c:pt>
                <c:pt idx="412">
                  <c:v>70.862852983555314</c:v>
                </c:pt>
                <c:pt idx="413">
                  <c:v>70.859672616473247</c:v>
                </c:pt>
                <c:pt idx="414">
                  <c:v>70.856503920909859</c:v>
                </c:pt>
                <c:pt idx="415">
                  <c:v>70.853346825652537</c:v>
                </c:pt>
                <c:pt idx="416">
                  <c:v>70.850201260095417</c:v>
                </c:pt>
                <c:pt idx="417">
                  <c:v>70.84706715423286</c:v>
                </c:pt>
                <c:pt idx="418">
                  <c:v>70.843944438652827</c:v>
                </c:pt>
                <c:pt idx="419">
                  <c:v>70.840833044530484</c:v>
                </c:pt>
                <c:pt idx="420">
                  <c:v>70.837732903621742</c:v>
                </c:pt>
                <c:pt idx="421">
                  <c:v>70.834643948257096</c:v>
                </c:pt>
                <c:pt idx="422">
                  <c:v>70.831566111335277</c:v>
                </c:pt>
                <c:pt idx="423">
                  <c:v>70.828499326317285</c:v>
                </c:pt>
                <c:pt idx="424">
                  <c:v>70.825443527220216</c:v>
                </c:pt>
                <c:pt idx="425">
                  <c:v>70.822398648611369</c:v>
                </c:pt>
                <c:pt idx="426">
                  <c:v>70.819364625602333</c:v>
                </c:pt>
                <c:pt idx="427">
                  <c:v>70.816341393843231</c:v>
                </c:pt>
                <c:pt idx="428">
                  <c:v>70.813328889516896</c:v>
                </c:pt>
                <c:pt idx="429">
                  <c:v>70.810327049333281</c:v>
                </c:pt>
                <c:pt idx="430">
                  <c:v>70.807335810523909</c:v>
                </c:pt>
                <c:pt idx="431">
                  <c:v>70.804355110836269</c:v>
                </c:pt>
                <c:pt idx="432">
                  <c:v>70.801384888528389</c:v>
                </c:pt>
                <c:pt idx="433">
                  <c:v>70.798425082363551</c:v>
                </c:pt>
                <c:pt idx="434">
                  <c:v>70.795475631604887</c:v>
                </c:pt>
                <c:pt idx="435">
                  <c:v>70.792536476010241</c:v>
                </c:pt>
                <c:pt idx="436">
                  <c:v>70.789607555826876</c:v>
                </c:pt>
                <c:pt idx="437">
                  <c:v>70.786688811786547</c:v>
                </c:pt>
                <c:pt idx="438">
                  <c:v>70.783780185100227</c:v>
                </c:pt>
                <c:pt idx="439">
                  <c:v>70.780881617453389</c:v>
                </c:pt>
                <c:pt idx="440">
                  <c:v>70.777993051000934</c:v>
                </c:pt>
                <c:pt idx="441">
                  <c:v>70.775114428362343</c:v>
                </c:pt>
                <c:pt idx="442">
                  <c:v>70.772245692617034</c:v>
                </c:pt>
                <c:pt idx="443">
                  <c:v>70.769386787299425</c:v>
                </c:pt>
                <c:pt idx="444">
                  <c:v>70.766537656394419</c:v>
                </c:pt>
                <c:pt idx="445">
                  <c:v>70.763698244332772</c:v>
                </c:pt>
                <c:pt idx="446">
                  <c:v>70.760868495986486</c:v>
                </c:pt>
                <c:pt idx="447">
                  <c:v>70.758048356664347</c:v>
                </c:pt>
                <c:pt idx="448">
                  <c:v>70.755237772107535</c:v>
                </c:pt>
                <c:pt idx="449">
                  <c:v>70.752436688485119</c:v>
                </c:pt>
                <c:pt idx="450">
                  <c:v>70.749645052389823</c:v>
                </c:pt>
                <c:pt idx="451">
                  <c:v>70.746862810833761</c:v>
                </c:pt>
                <c:pt idx="452">
                  <c:v>70.744089911244146</c:v>
                </c:pt>
                <c:pt idx="453">
                  <c:v>70.741326301459111</c:v>
                </c:pt>
                <c:pt idx="454">
                  <c:v>70.738571929723719</c:v>
                </c:pt>
                <c:pt idx="455">
                  <c:v>70.73582674468571</c:v>
                </c:pt>
                <c:pt idx="456">
                  <c:v>70.733090695391624</c:v>
                </c:pt>
                <c:pt idx="457">
                  <c:v>70.730363731282736</c:v>
                </c:pt>
                <c:pt idx="458">
                  <c:v>70.727645802191205</c:v>
                </c:pt>
                <c:pt idx="459">
                  <c:v>70.72493685833615</c:v>
                </c:pt>
                <c:pt idx="460">
                  <c:v>70.722236850319788</c:v>
                </c:pt>
                <c:pt idx="461">
                  <c:v>70.719545729123794</c:v>
                </c:pt>
                <c:pt idx="462">
                  <c:v>70.716863446105364</c:v>
                </c:pt>
                <c:pt idx="463">
                  <c:v>70.714189952993721</c:v>
                </c:pt>
                <c:pt idx="464">
                  <c:v>70.711525201886261</c:v>
                </c:pt>
                <c:pt idx="465">
                  <c:v>70.708869145245146</c:v>
                </c:pt>
                <c:pt idx="466">
                  <c:v>70.706221735893649</c:v>
                </c:pt>
                <c:pt idx="467">
                  <c:v>70.703582927012562</c:v>
                </c:pt>
                <c:pt idx="468">
                  <c:v>70.700952672136893</c:v>
                </c:pt>
                <c:pt idx="469">
                  <c:v>70.698330925152277</c:v>
                </c:pt>
                <c:pt idx="470">
                  <c:v>70.695717640291647</c:v>
                </c:pt>
                <c:pt idx="471">
                  <c:v>70.693112772131869</c:v>
                </c:pt>
                <c:pt idx="472">
                  <c:v>70.690516275590426</c:v>
                </c:pt>
                <c:pt idx="473">
                  <c:v>70.687928105922111</c:v>
                </c:pt>
                <c:pt idx="474">
                  <c:v>70.685348218715902</c:v>
                </c:pt>
                <c:pt idx="475">
                  <c:v>70.682776569891587</c:v>
                </c:pt>
                <c:pt idx="476">
                  <c:v>70.680213115696731</c:v>
                </c:pt>
                <c:pt idx="477">
                  <c:v>70.677657812703501</c:v>
                </c:pt>
                <c:pt idx="478">
                  <c:v>70.675110617805601</c:v>
                </c:pt>
                <c:pt idx="479">
                  <c:v>70.672571488215198</c:v>
                </c:pt>
                <c:pt idx="480">
                  <c:v>70.67004038145987</c:v>
                </c:pt>
                <c:pt idx="481">
                  <c:v>70.667517255379707</c:v>
                </c:pt>
                <c:pt idx="482">
                  <c:v>70.665002068124295</c:v>
                </c:pt>
                <c:pt idx="483">
                  <c:v>70.662494778149821</c:v>
                </c:pt>
                <c:pt idx="484">
                  <c:v>70.659995344216185</c:v>
                </c:pt>
                <c:pt idx="485">
                  <c:v>70.657503725384174</c:v>
                </c:pt>
                <c:pt idx="486">
                  <c:v>70.655019881012578</c:v>
                </c:pt>
                <c:pt idx="487">
                  <c:v>70.652543770755543</c:v>
                </c:pt>
                <c:pt idx="488">
                  <c:v>70.650075354559661</c:v>
                </c:pt>
                <c:pt idx="489">
                  <c:v>70.647614592661341</c:v>
                </c:pt>
                <c:pt idx="490">
                  <c:v>70.645161445584094</c:v>
                </c:pt>
                <c:pt idx="491">
                  <c:v>70.642715874135874</c:v>
                </c:pt>
                <c:pt idx="492">
                  <c:v>70.640277839406451</c:v>
                </c:pt>
                <c:pt idx="493">
                  <c:v>70.63784730276484</c:v>
                </c:pt>
                <c:pt idx="494">
                  <c:v>70.635424225856653</c:v>
                </c:pt>
                <c:pt idx="495">
                  <c:v>70.633008570601632</c:v>
                </c:pt>
                <c:pt idx="496">
                  <c:v>70.630600299191116</c:v>
                </c:pt>
                <c:pt idx="497">
                  <c:v>70.62819937408554</c:v>
                </c:pt>
                <c:pt idx="498">
                  <c:v>70.625805758011964</c:v>
                </c:pt>
              </c:numCache>
            </c:numRef>
          </c:yVal>
          <c:smooth val="0"/>
        </c:ser>
        <c:ser>
          <c:idx val="5"/>
          <c:order val="6"/>
          <c:tx>
            <c:strRef>
              <c:f>Mean_HbA1c_adjusted!$O$2</c:f>
              <c:strCache>
                <c:ptCount val="1"/>
                <c:pt idx="0">
                  <c:v>Lower 3SD</c:v>
                </c:pt>
              </c:strCache>
            </c:strRef>
          </c:tx>
          <c:spPr>
            <a:ln w="38100">
              <a:solidFill>
                <a:schemeClr val="tx2">
                  <a:lumMod val="50000"/>
                </a:schemeClr>
              </a:solidFill>
              <a:prstDash val="sysDot"/>
            </a:ln>
          </c:spPr>
          <c:marker>
            <c:symbol val="none"/>
          </c:marker>
          <c:xVal>
            <c:numRef>
              <c:f>Mean_HbA1c_adjusted!$L$3:$L$501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numCache>
            </c:numRef>
          </c:xVal>
          <c:yVal>
            <c:numRef>
              <c:f>Mean_HbA1c_adjusted!$O$3:$O$501</c:f>
              <c:numCache>
                <c:formatCode>??0.0</c:formatCode>
                <c:ptCount val="499"/>
                <c:pt idx="1">
                  <c:v>-2939.6874297452232</c:v>
                </c:pt>
                <c:pt idx="2">
                  <c:v>-128.06063836926631</c:v>
                </c:pt>
                <c:pt idx="3">
                  <c:v>-12.852289550850742</c:v>
                </c:pt>
                <c:pt idx="4">
                  <c:v>16.310187384336267</c:v>
                </c:pt>
                <c:pt idx="5">
                  <c:v>28.873614146228604</c:v>
                </c:pt>
                <c:pt idx="6">
                  <c:v>35.82106865498487</c:v>
                </c:pt>
                <c:pt idx="7">
                  <c:v>40.250372147847379</c:v>
                </c:pt>
                <c:pt idx="8">
                  <c:v>43.341793582680324</c:v>
                </c:pt>
                <c:pt idx="9">
                  <c:v>45.637380621323437</c:v>
                </c:pt>
                <c:pt idx="10">
                  <c:v>47.419988338015543</c:v>
                </c:pt>
                <c:pt idx="11">
                  <c:v>48.851574736734307</c:v>
                </c:pt>
                <c:pt idx="12">
                  <c:v>50.03163981045077</c:v>
                </c:pt>
                <c:pt idx="13">
                  <c:v>51.024779352826798</c:v>
                </c:pt>
                <c:pt idx="14">
                  <c:v>51.874830056668706</c:v>
                </c:pt>
                <c:pt idx="15">
                  <c:v>52.6126422137188</c:v>
                </c:pt>
                <c:pt idx="16">
                  <c:v>53.260595199378187</c:v>
                </c:pt>
                <c:pt idx="17">
                  <c:v>53.835345190490074</c:v>
                </c:pt>
                <c:pt idx="18">
                  <c:v>54.349564053640783</c:v>
                </c:pt>
                <c:pt idx="19">
                  <c:v>54.813077397093878</c:v>
                </c:pt>
                <c:pt idx="20">
                  <c:v>55.233631382108385</c:v>
                </c:pt>
                <c:pt idx="21">
                  <c:v>55.617422705178768</c:v>
                </c:pt>
                <c:pt idx="22">
                  <c:v>55.969473200363034</c:v>
                </c:pt>
                <c:pt idx="23">
                  <c:v>56.293899938809155</c:v>
                </c:pt>
                <c:pt idx="24">
                  <c:v>56.594113473396675</c:v>
                </c:pt>
                <c:pt idx="25">
                  <c:v>56.872965688777363</c:v>
                </c:pt>
                <c:pt idx="26">
                  <c:v>57.13286167138984</c:v>
                </c:pt>
                <c:pt idx="27">
                  <c:v>57.37584547240283</c:v>
                </c:pt>
                <c:pt idx="28">
                  <c:v>57.603666646763642</c:v>
                </c:pt>
                <c:pt idx="29">
                  <c:v>57.817832445293817</c:v>
                </c:pt>
                <c:pt idx="30">
                  <c:v>58.019649166781491</c:v>
                </c:pt>
                <c:pt idx="31">
                  <c:v>58.210255226374834</c:v>
                </c:pt>
                <c:pt idx="32">
                  <c:v>58.390647827119871</c:v>
                </c:pt>
                <c:pt idx="33">
                  <c:v>58.561704643573449</c:v>
                </c:pt>
                <c:pt idx="34">
                  <c:v>58.724201580920976</c:v>
                </c:pt>
                <c:pt idx="35">
                  <c:v>58.878827420310628</c:v>
                </c:pt>
                <c:pt idx="36">
                  <c:v>59.026195974236373</c:v>
                </c:pt>
                <c:pt idx="37">
                  <c:v>59.166856236196494</c:v>
                </c:pt>
                <c:pt idx="38">
                  <c:v>59.301300903564979</c:v>
                </c:pt>
                <c:pt idx="39">
                  <c:v>59.429973572494312</c:v>
                </c:pt>
                <c:pt idx="40">
                  <c:v>59.553274842188081</c:v>
                </c:pt>
                <c:pt idx="41">
                  <c:v>59.671567518331948</c:v>
                </c:pt>
                <c:pt idx="42">
                  <c:v>59.671567518331948</c:v>
                </c:pt>
                <c:pt idx="43">
                  <c:v>59.78518106842003</c:v>
                </c:pt>
                <c:pt idx="44">
                  <c:v>59.894415452640288</c:v>
                </c:pt>
                <c:pt idx="45">
                  <c:v>59.99954443101614</c:v>
                </c:pt>
                <c:pt idx="46">
                  <c:v>60.100818429246175</c:v>
                </c:pt>
                <c:pt idx="47">
                  <c:v>60.198467031085087</c:v>
                </c:pt>
                <c:pt idx="48">
                  <c:v>60.292701153369144</c:v>
                </c:pt>
                <c:pt idx="49">
                  <c:v>60.383714950296806</c:v>
                </c:pt>
                <c:pt idx="50">
                  <c:v>60.471687485860919</c:v>
                </c:pt>
                <c:pt idx="51">
                  <c:v>60.556784207027953</c:v>
                </c:pt>
                <c:pt idx="52">
                  <c:v>60.639158245090819</c:v>
                </c:pt>
                <c:pt idx="53">
                  <c:v>60.718951568360652</c:v>
                </c:pt>
                <c:pt idx="54">
                  <c:v>60.796296005836759</c:v>
                </c:pt>
                <c:pt idx="55">
                  <c:v>60.871314158562953</c:v>
                </c:pt>
                <c:pt idx="56">
                  <c:v>60.944120212933349</c:v>
                </c:pt>
                <c:pt idx="57">
                  <c:v>61.014820668162741</c:v>
                </c:pt>
                <c:pt idx="58">
                  <c:v>61.083514988415509</c:v>
                </c:pt>
                <c:pt idx="59">
                  <c:v>61.150296188635416</c:v>
                </c:pt>
                <c:pt idx="60">
                  <c:v>61.215251361890267</c:v>
                </c:pt>
                <c:pt idx="61">
                  <c:v>61.278462155002593</c:v>
                </c:pt>
                <c:pt idx="62">
                  <c:v>61.340005198349537</c:v>
                </c:pt>
                <c:pt idx="63">
                  <c:v>61.399952494956857</c:v>
                </c:pt>
                <c:pt idx="64">
                  <c:v>61.458371773362352</c:v>
                </c:pt>
                <c:pt idx="65">
                  <c:v>61.515326808166236</c:v>
                </c:pt>
                <c:pt idx="66">
                  <c:v>61.570877711705506</c:v>
                </c:pt>
                <c:pt idx="67">
                  <c:v>61.625081199874678</c:v>
                </c:pt>
                <c:pt idx="68">
                  <c:v>61.67799083475628</c:v>
                </c:pt>
                <c:pt idx="69">
                  <c:v>61.729657246413083</c:v>
                </c:pt>
                <c:pt idx="70">
                  <c:v>61.780128335923123</c:v>
                </c:pt>
                <c:pt idx="71">
                  <c:v>61.829449461502733</c:v>
                </c:pt>
                <c:pt idx="72">
                  <c:v>61.877663609356361</c:v>
                </c:pt>
                <c:pt idx="73">
                  <c:v>61.92481155071183</c:v>
                </c:pt>
                <c:pt idx="74">
                  <c:v>61.970931986341078</c:v>
                </c:pt>
                <c:pt idx="75">
                  <c:v>62.016061679727549</c:v>
                </c:pt>
                <c:pt idx="76">
                  <c:v>62.060235579918853</c:v>
                </c:pt>
                <c:pt idx="77">
                  <c:v>62.103486934995267</c:v>
                </c:pt>
                <c:pt idx="78">
                  <c:v>62.145847396989112</c:v>
                </c:pt>
                <c:pt idx="79">
                  <c:v>62.187347119005558</c:v>
                </c:pt>
                <c:pt idx="80">
                  <c:v>62.228014845220493</c:v>
                </c:pt>
                <c:pt idx="81">
                  <c:v>62.267877994364262</c:v>
                </c:pt>
                <c:pt idx="82">
                  <c:v>62.306962737241093</c:v>
                </c:pt>
                <c:pt idx="83">
                  <c:v>62.345294068781129</c:v>
                </c:pt>
                <c:pt idx="84">
                  <c:v>62.382895875074624</c:v>
                </c:pt>
                <c:pt idx="85">
                  <c:v>62.419790995796163</c:v>
                </c:pt>
                <c:pt idx="86">
                  <c:v>62.456001282388556</c:v>
                </c:pt>
                <c:pt idx="87">
                  <c:v>62.491547652342753</c:v>
                </c:pt>
                <c:pt idx="88">
                  <c:v>62.526450139879216</c:v>
                </c:pt>
                <c:pt idx="89">
                  <c:v>62.560727943309473</c:v>
                </c:pt>
                <c:pt idx="90">
                  <c:v>62.594399469331577</c:v>
                </c:pt>
                <c:pt idx="91">
                  <c:v>62.627482374491152</c:v>
                </c:pt>
                <c:pt idx="92">
                  <c:v>62.659993604020151</c:v>
                </c:pt>
                <c:pt idx="93">
                  <c:v>62.691949428246581</c:v>
                </c:pt>
                <c:pt idx="94">
                  <c:v>62.723365476753017</c:v>
                </c:pt>
                <c:pt idx="95">
                  <c:v>62.75425677044629</c:v>
                </c:pt>
                <c:pt idx="96">
                  <c:v>62.784637751687754</c:v>
                </c:pt>
                <c:pt idx="97">
                  <c:v>62.814522312621015</c:v>
                </c:pt>
                <c:pt idx="98">
                  <c:v>62.843923821823338</c:v>
                </c:pt>
                <c:pt idx="99">
                  <c:v>62.872855149396457</c:v>
                </c:pt>
                <c:pt idx="100">
                  <c:v>62.901328690603883</c:v>
                </c:pt>
                <c:pt idx="101">
                  <c:v>62.92935638815289</c:v>
                </c:pt>
                <c:pt idx="102">
                  <c:v>62.956949753212179</c:v>
                </c:pt>
                <c:pt idx="103">
                  <c:v>62.984119885249171</c:v>
                </c:pt>
                <c:pt idx="104">
                  <c:v>63.010877490764223</c:v>
                </c:pt>
                <c:pt idx="105">
                  <c:v>63.037232900993843</c:v>
                </c:pt>
                <c:pt idx="106">
                  <c:v>63.063196088648894</c:v>
                </c:pt>
                <c:pt idx="107">
                  <c:v>63.088776683749721</c:v>
                </c:pt>
                <c:pt idx="108">
                  <c:v>63.113983988614883</c:v>
                </c:pt>
                <c:pt idx="109">
                  <c:v>63.138826992056593</c:v>
                </c:pt>
                <c:pt idx="110">
                  <c:v>63.163314382831956</c:v>
                </c:pt>
                <c:pt idx="111">
                  <c:v>63.187454562395722</c:v>
                </c:pt>
                <c:pt idx="112">
                  <c:v>63.211255656996862</c:v>
                </c:pt>
                <c:pt idx="113">
                  <c:v>63.234725529158666</c:v>
                </c:pt>
                <c:pt idx="114">
                  <c:v>63.257871788579038</c:v>
                </c:pt>
                <c:pt idx="115">
                  <c:v>63.280701802485247</c:v>
                </c:pt>
                <c:pt idx="116">
                  <c:v>63.303222705475207</c:v>
                </c:pt>
                <c:pt idx="117">
                  <c:v>63.325441408875044</c:v>
                </c:pt>
                <c:pt idx="118">
                  <c:v>63.347364609640721</c:v>
                </c:pt>
                <c:pt idx="119">
                  <c:v>63.368998798829899</c:v>
                </c:pt>
                <c:pt idx="120">
                  <c:v>63.390350269668197</c:v>
                </c:pt>
                <c:pt idx="121">
                  <c:v>63.411425125232618</c:v>
                </c:pt>
                <c:pt idx="122">
                  <c:v>63.432229285773566</c:v>
                </c:pt>
                <c:pt idx="123">
                  <c:v>63.452768495695125</c:v>
                </c:pt>
                <c:pt idx="124">
                  <c:v>63.473048330212492</c:v>
                </c:pt>
                <c:pt idx="125">
                  <c:v>63.493074201704005</c:v>
                </c:pt>
                <c:pt idx="126">
                  <c:v>63.512851365774111</c:v>
                </c:pt>
                <c:pt idx="127">
                  <c:v>63.532384927042784</c:v>
                </c:pt>
                <c:pt idx="128">
                  <c:v>63.551679844675803</c:v>
                </c:pt>
                <c:pt idx="129">
                  <c:v>63.57074093766952</c:v>
                </c:pt>
                <c:pt idx="130">
                  <c:v>63.58957288990284</c:v>
                </c:pt>
                <c:pt idx="131">
                  <c:v>63.608180254968516</c:v>
                </c:pt>
                <c:pt idx="132">
                  <c:v>63.626567460794931</c:v>
                </c:pt>
                <c:pt idx="133">
                  <c:v>63.6447388140692</c:v>
                </c:pt>
                <c:pt idx="134">
                  <c:v>63.662698504471408</c:v>
                </c:pt>
                <c:pt idx="135">
                  <c:v>63.680450608729615</c:v>
                </c:pt>
                <c:pt idx="136">
                  <c:v>63.697999094504354</c:v>
                </c:pt>
                <c:pt idx="137">
                  <c:v>63.715347824111248</c:v>
                </c:pt>
                <c:pt idx="138">
                  <c:v>63.732500558089363</c:v>
                </c:pt>
                <c:pt idx="139">
                  <c:v>63.749460958623139</c:v>
                </c:pt>
                <c:pt idx="140">
                  <c:v>63.766232592824629</c:v>
                </c:pt>
                <c:pt idx="141">
                  <c:v>63.782818935882894</c:v>
                </c:pt>
                <c:pt idx="142">
                  <c:v>63.799223374086935</c:v>
                </c:pt>
                <c:pt idx="143">
                  <c:v>63.815449207727923</c:v>
                </c:pt>
                <c:pt idx="144">
                  <c:v>63.831499653886503</c:v>
                </c:pt>
                <c:pt idx="145">
                  <c:v>63.847377849110501</c:v>
                </c:pt>
                <c:pt idx="146">
                  <c:v>63.863086851988101</c:v>
                </c:pt>
                <c:pt idx="147">
                  <c:v>63.87862964562121</c:v>
                </c:pt>
                <c:pt idx="148">
                  <c:v>63.894009140003632</c:v>
                </c:pt>
                <c:pt idx="149">
                  <c:v>63.909228174308289</c:v>
                </c:pt>
                <c:pt idx="150">
                  <c:v>63.924289519087679</c:v>
                </c:pt>
                <c:pt idx="151">
                  <c:v>63.939195878391232</c:v>
                </c:pt>
                <c:pt idx="152">
                  <c:v>63.953949891803461</c:v>
                </c:pt>
                <c:pt idx="153">
                  <c:v>63.96855413640629</c:v>
                </c:pt>
                <c:pt idx="154">
                  <c:v>63.983011128668821</c:v>
                </c:pt>
                <c:pt idx="155">
                  <c:v>63.997323326267789</c:v>
                </c:pt>
                <c:pt idx="156">
                  <c:v>64.011493129841639</c:v>
                </c:pt>
                <c:pt idx="157">
                  <c:v>64.025522884681067</c:v>
                </c:pt>
                <c:pt idx="158">
                  <c:v>64.039414882358699</c:v>
                </c:pt>
                <c:pt idx="159">
                  <c:v>64.053171362300546</c:v>
                </c:pt>
                <c:pt idx="160">
                  <c:v>64.066794513301602</c:v>
                </c:pt>
                <c:pt idx="161">
                  <c:v>64.080286474988071</c:v>
                </c:pt>
                <c:pt idx="162">
                  <c:v>64.093649339228165</c:v>
                </c:pt>
                <c:pt idx="163">
                  <c:v>64.106885151493813</c:v>
                </c:pt>
                <c:pt idx="164">
                  <c:v>64.119995912175199</c:v>
                </c:pt>
                <c:pt idx="165">
                  <c:v>64.132983577850155</c:v>
                </c:pt>
                <c:pt idx="166">
                  <c:v>64.145850062510078</c:v>
                </c:pt>
                <c:pt idx="167">
                  <c:v>64.158597238744065</c:v>
                </c:pt>
                <c:pt idx="168">
                  <c:v>64.17122693888335</c:v>
                </c:pt>
                <c:pt idx="169">
                  <c:v>64.18374095610703</c:v>
                </c:pt>
                <c:pt idx="170">
                  <c:v>64.196141045511069</c:v>
                </c:pt>
                <c:pt idx="171">
                  <c:v>64.20842892514176</c:v>
                </c:pt>
                <c:pt idx="172">
                  <c:v>64.220606276995198</c:v>
                </c:pt>
                <c:pt idx="173">
                  <c:v>64.232674747983936</c:v>
                </c:pt>
                <c:pt idx="174">
                  <c:v>64.244635950872151</c:v>
                </c:pt>
                <c:pt idx="175">
                  <c:v>64.256491465180602</c:v>
                </c:pt>
                <c:pt idx="176">
                  <c:v>64.268242838062349</c:v>
                </c:pt>
                <c:pt idx="177">
                  <c:v>64.279891585150494</c:v>
                </c:pt>
                <c:pt idx="178">
                  <c:v>64.291439191378984</c:v>
                </c:pt>
                <c:pt idx="179">
                  <c:v>64.302887111777352</c:v>
                </c:pt>
                <c:pt idx="180">
                  <c:v>64.314236772240534</c:v>
                </c:pt>
                <c:pt idx="181">
                  <c:v>64.325489570274584</c:v>
                </c:pt>
                <c:pt idx="182">
                  <c:v>64.336646875719154</c:v>
                </c:pt>
                <c:pt idx="183">
                  <c:v>64.34771003144769</c:v>
                </c:pt>
                <c:pt idx="184">
                  <c:v>64.358680354046101</c:v>
                </c:pt>
                <c:pt idx="185">
                  <c:v>64.369559134470578</c:v>
                </c:pt>
                <c:pt idx="186">
                  <c:v>64.380347638685492</c:v>
                </c:pt>
                <c:pt idx="187">
                  <c:v>64.391047108281953</c:v>
                </c:pt>
                <c:pt idx="188">
                  <c:v>64.401658761077826</c:v>
                </c:pt>
                <c:pt idx="189">
                  <c:v>64.412183791699661</c:v>
                </c:pt>
                <c:pt idx="190">
                  <c:v>64.422623372147513</c:v>
                </c:pt>
                <c:pt idx="191">
                  <c:v>64.432978652342754</c:v>
                </c:pt>
                <c:pt idx="192">
                  <c:v>64.443250760660121</c:v>
                </c:pt>
                <c:pt idx="193">
                  <c:v>64.453440804443844</c:v>
                </c:pt>
                <c:pt idx="194">
                  <c:v>64.463549870508928</c:v>
                </c:pt>
                <c:pt idx="195">
                  <c:v>64.47357902562787</c:v>
                </c:pt>
                <c:pt idx="196">
                  <c:v>64.483529317003388</c:v>
                </c:pt>
                <c:pt idx="197">
                  <c:v>64.493401772727481</c:v>
                </c:pt>
                <c:pt idx="198">
                  <c:v>64.503197402227499</c:v>
                </c:pt>
                <c:pt idx="199">
                  <c:v>64.512917196699576</c:v>
                </c:pt>
                <c:pt idx="200">
                  <c:v>64.522562129529661</c:v>
                </c:pt>
                <c:pt idx="201">
                  <c:v>64.532133156702926</c:v>
                </c:pt>
                <c:pt idx="202">
                  <c:v>64.541631217201655</c:v>
                </c:pt>
                <c:pt idx="203">
                  <c:v>64.551057233391958</c:v>
                </c:pt>
                <c:pt idx="204">
                  <c:v>64.560412111400012</c:v>
                </c:pt>
                <c:pt idx="205">
                  <c:v>64.569696741477728</c:v>
                </c:pt>
                <c:pt idx="206">
                  <c:v>64.578911998358535</c:v>
                </c:pt>
                <c:pt idx="207">
                  <c:v>64.588058741603461</c:v>
                </c:pt>
                <c:pt idx="208">
                  <c:v>64.597137815937756</c:v>
                </c:pt>
                <c:pt idx="209">
                  <c:v>64.606150051578425</c:v>
                </c:pt>
                <c:pt idx="210">
                  <c:v>64.615096264553173</c:v>
                </c:pt>
                <c:pt idx="211">
                  <c:v>64.623977257010509</c:v>
                </c:pt>
                <c:pt idx="212">
                  <c:v>64.632793817521801</c:v>
                </c:pt>
                <c:pt idx="213">
                  <c:v>64.641546721375377</c:v>
                </c:pt>
                <c:pt idx="214">
                  <c:v>64.650236730862687</c:v>
                </c:pt>
                <c:pt idx="215">
                  <c:v>64.658864595557176</c:v>
                </c:pt>
                <c:pt idx="216">
                  <c:v>64.667431052585727</c:v>
                </c:pt>
                <c:pt idx="217">
                  <c:v>64.675936826893093</c:v>
                </c:pt>
                <c:pt idx="218">
                  <c:v>64.68438263149956</c:v>
                </c:pt>
                <c:pt idx="219">
                  <c:v>64.692769167751919</c:v>
                </c:pt>
                <c:pt idx="220">
                  <c:v>64.70109712556804</c:v>
                </c:pt>
                <c:pt idx="221">
                  <c:v>64.709367183675155</c:v>
                </c:pt>
                <c:pt idx="222">
                  <c:v>64.71758000984218</c:v>
                </c:pt>
                <c:pt idx="223">
                  <c:v>64.72573626110615</c:v>
                </c:pt>
                <c:pt idx="224">
                  <c:v>64.733836583992883</c:v>
                </c:pt>
                <c:pt idx="225">
                  <c:v>64.74188161473225</c:v>
                </c:pt>
                <c:pt idx="226">
                  <c:v>64.749871979467969</c:v>
                </c:pt>
                <c:pt idx="227">
                  <c:v>64.757808294462279</c:v>
                </c:pt>
                <c:pt idx="228">
                  <c:v>64.765691166295511</c:v>
                </c:pt>
                <c:pt idx="229">
                  <c:v>64.77352119206077</c:v>
                </c:pt>
                <c:pt idx="230">
                  <c:v>64.781298959553851</c:v>
                </c:pt>
                <c:pt idx="231">
                  <c:v>64.789025047458566</c:v>
                </c:pt>
                <c:pt idx="232">
                  <c:v>64.796700025527471</c:v>
                </c:pt>
                <c:pt idx="233">
                  <c:v>64.804324454758415</c:v>
                </c:pt>
                <c:pt idx="234">
                  <c:v>64.811898887566656</c:v>
                </c:pt>
                <c:pt idx="235">
                  <c:v>64.819423867952892</c:v>
                </c:pt>
                <c:pt idx="236">
                  <c:v>64.826899931667455</c:v>
                </c:pt>
                <c:pt idx="237">
                  <c:v>64.834327606370394</c:v>
                </c:pt>
                <c:pt idx="238">
                  <c:v>64.841707411787866</c:v>
                </c:pt>
                <c:pt idx="239">
                  <c:v>64.849039859864916</c:v>
                </c:pt>
                <c:pt idx="240">
                  <c:v>64.856325454914526</c:v>
                </c:pt>
                <c:pt idx="241">
                  <c:v>64.863564693763351</c:v>
                </c:pt>
                <c:pt idx="242">
                  <c:v>64.870758065893938</c:v>
                </c:pt>
                <c:pt idx="243">
                  <c:v>64.877906053583729</c:v>
                </c:pt>
                <c:pt idx="244">
                  <c:v>64.885009132040807</c:v>
                </c:pt>
                <c:pt idx="245">
                  <c:v>64.892067769536681</c:v>
                </c:pt>
                <c:pt idx="246">
                  <c:v>64.89908242753576</c:v>
                </c:pt>
                <c:pt idx="247">
                  <c:v>64.906053560822144</c:v>
                </c:pt>
                <c:pt idx="248">
                  <c:v>64.91298161762343</c:v>
                </c:pt>
                <c:pt idx="249">
                  <c:v>64.919867039731741</c:v>
                </c:pt>
                <c:pt idx="250">
                  <c:v>64.926710262621981</c:v>
                </c:pt>
                <c:pt idx="251">
                  <c:v>64.933511715567548</c:v>
                </c:pt>
                <c:pt idx="252">
                  <c:v>64.940271821753441</c:v>
                </c:pt>
                <c:pt idx="253">
                  <c:v>64.94699099838671</c:v>
                </c:pt>
                <c:pt idx="254">
                  <c:v>64.953669656804749</c:v>
                </c:pt>
                <c:pt idx="255">
                  <c:v>64.96030820258089</c:v>
                </c:pt>
                <c:pt idx="256">
                  <c:v>64.966907035627955</c:v>
                </c:pt>
                <c:pt idx="257">
                  <c:v>64.973466550299321</c:v>
                </c:pt>
                <c:pt idx="258">
                  <c:v>64.97998713548796</c:v>
                </c:pt>
                <c:pt idx="259">
                  <c:v>64.986469174723226</c:v>
                </c:pt>
                <c:pt idx="260">
                  <c:v>64.992913046265599</c:v>
                </c:pt>
                <c:pt idx="261">
                  <c:v>64.999319123199413</c:v>
                </c:pt>
                <c:pt idx="262">
                  <c:v>65.005687773523476</c:v>
                </c:pt>
                <c:pt idx="263">
                  <c:v>65.012019360239933</c:v>
                </c:pt>
                <c:pt idx="264">
                  <c:v>65.018314241441118</c:v>
                </c:pt>
                <c:pt idx="265">
                  <c:v>65.024572770394627</c:v>
                </c:pt>
                <c:pt idx="266">
                  <c:v>65.030795295626532</c:v>
                </c:pt>
                <c:pt idx="267">
                  <c:v>65.036982161002911</c:v>
                </c:pt>
                <c:pt idx="268">
                  <c:v>65.043133705809652</c:v>
                </c:pt>
                <c:pt idx="269">
                  <c:v>65.049250264830604</c:v>
                </c:pt>
                <c:pt idx="270">
                  <c:v>65.055332168424044</c:v>
                </c:pt>
                <c:pt idx="271">
                  <c:v>65.061379742597637</c:v>
                </c:pt>
                <c:pt idx="272">
                  <c:v>65.067393309081837</c:v>
                </c:pt>
                <c:pt idx="273">
                  <c:v>65.073373185401735</c:v>
                </c:pt>
                <c:pt idx="274">
                  <c:v>65.079319684947492</c:v>
                </c:pt>
                <c:pt idx="275">
                  <c:v>65.085233117043259</c:v>
                </c:pt>
                <c:pt idx="276">
                  <c:v>65.091113787014834</c:v>
                </c:pt>
                <c:pt idx="277">
                  <c:v>65.096961996255828</c:v>
                </c:pt>
                <c:pt idx="278">
                  <c:v>65.102778042292471</c:v>
                </c:pt>
                <c:pt idx="279">
                  <c:v>65.108562218847268</c:v>
                </c:pt>
                <c:pt idx="280">
                  <c:v>65.114314815901238</c:v>
                </c:pt>
                <c:pt idx="281">
                  <c:v>65.120036119755028</c:v>
                </c:pt>
                <c:pt idx="282">
                  <c:v>65.125726413088643</c:v>
                </c:pt>
                <c:pt idx="283">
                  <c:v>65.131385975020237</c:v>
                </c:pt>
                <c:pt idx="284">
                  <c:v>65.137015081163469</c:v>
                </c:pt>
                <c:pt idx="285">
                  <c:v>65.142614003684002</c:v>
                </c:pt>
                <c:pt idx="286">
                  <c:v>65.148183011354632</c:v>
                </c:pt>
                <c:pt idx="287">
                  <c:v>65.153722369609582</c:v>
                </c:pt>
                <c:pt idx="288">
                  <c:v>65.159232340597612</c:v>
                </c:pt>
                <c:pt idx="289">
                  <c:v>65.164713183234014</c:v>
                </c:pt>
                <c:pt idx="290">
                  <c:v>65.170165153251887</c:v>
                </c:pt>
                <c:pt idx="291">
                  <c:v>65.175588503252072</c:v>
                </c:pt>
                <c:pt idx="292">
                  <c:v>65.18098348275241</c:v>
                </c:pt>
                <c:pt idx="293">
                  <c:v>65.186350338235926</c:v>
                </c:pt>
                <c:pt idx="294">
                  <c:v>65.191689313198083</c:v>
                </c:pt>
                <c:pt idx="295">
                  <c:v>65.197000648193253</c:v>
                </c:pt>
                <c:pt idx="296">
                  <c:v>65.202284580880161</c:v>
                </c:pt>
                <c:pt idx="297">
                  <c:v>65.207541346066563</c:v>
                </c:pt>
                <c:pt idx="298">
                  <c:v>65.21277117575309</c:v>
                </c:pt>
                <c:pt idx="299">
                  <c:v>65.217974299176234</c:v>
                </c:pt>
                <c:pt idx="300">
                  <c:v>65.223150942850538</c:v>
                </c:pt>
                <c:pt idx="301">
                  <c:v>65.228301330610009</c:v>
                </c:pt>
                <c:pt idx="302">
                  <c:v>65.233425683648775</c:v>
                </c:pt>
                <c:pt idx="303">
                  <c:v>65.23852422056099</c:v>
                </c:pt>
                <c:pt idx="304">
                  <c:v>65.243597157379909</c:v>
                </c:pt>
                <c:pt idx="305">
                  <c:v>65.248644707616492</c:v>
                </c:pt>
                <c:pt idx="306">
                  <c:v>65.253667082296985</c:v>
                </c:pt>
                <c:pt idx="307">
                  <c:v>65.258664490000044</c:v>
                </c:pt>
                <c:pt idx="308">
                  <c:v>65.263637136893124</c:v>
                </c:pt>
                <c:pt idx="309">
                  <c:v>65.268585226768138</c:v>
                </c:pt>
                <c:pt idx="310">
                  <c:v>65.273508961076601</c:v>
                </c:pt>
                <c:pt idx="311">
                  <c:v>65.278408538964058</c:v>
                </c:pt>
                <c:pt idx="312">
                  <c:v>65.283284157303868</c:v>
                </c:pt>
                <c:pt idx="313">
                  <c:v>65.28813601073044</c:v>
                </c:pt>
                <c:pt idx="314">
                  <c:v>65.292964291671908</c:v>
                </c:pt>
                <c:pt idx="315">
                  <c:v>65.297769190382155</c:v>
                </c:pt>
                <c:pt idx="316">
                  <c:v>65.302550894972256</c:v>
                </c:pt>
                <c:pt idx="317">
                  <c:v>65.307309591441481</c:v>
                </c:pt>
                <c:pt idx="318">
                  <c:v>65.312045463707605</c:v>
                </c:pt>
                <c:pt idx="319">
                  <c:v>65.316758693636814</c:v>
                </c:pt>
                <c:pt idx="320">
                  <c:v>65.321449461073016</c:v>
                </c:pt>
                <c:pt idx="321">
                  <c:v>65.326117943866677</c:v>
                </c:pt>
                <c:pt idx="322">
                  <c:v>65.330764317903061</c:v>
                </c:pt>
                <c:pt idx="323">
                  <c:v>65.335388757130218</c:v>
                </c:pt>
                <c:pt idx="324">
                  <c:v>65.33999143358615</c:v>
                </c:pt>
                <c:pt idx="325">
                  <c:v>65.344572517425817</c:v>
                </c:pt>
                <c:pt idx="326">
                  <c:v>65.349132176947506</c:v>
                </c:pt>
                <c:pt idx="327">
                  <c:v>65.353670578618818</c:v>
                </c:pt>
                <c:pt idx="328">
                  <c:v>65.358187887102105</c:v>
                </c:pt>
                <c:pt idx="329">
                  <c:v>65.362684265279754</c:v>
                </c:pt>
                <c:pt idx="330">
                  <c:v>65.367159874278627</c:v>
                </c:pt>
                <c:pt idx="331">
                  <c:v>65.371614873494437</c:v>
                </c:pt>
                <c:pt idx="332">
                  <c:v>65.376049420615601</c:v>
                </c:pt>
                <c:pt idx="333">
                  <c:v>65.380463671646623</c:v>
                </c:pt>
                <c:pt idx="334">
                  <c:v>65.384857780931114</c:v>
                </c:pt>
                <c:pt idx="335">
                  <c:v>65.389231901174568</c:v>
                </c:pt>
                <c:pt idx="336">
                  <c:v>65.393586183466581</c:v>
                </c:pt>
                <c:pt idx="337">
                  <c:v>65.397920777302716</c:v>
                </c:pt>
                <c:pt idx="338">
                  <c:v>65.402235830606202</c:v>
                </c:pt>
                <c:pt idx="339">
                  <c:v>65.406531489748957</c:v>
                </c:pt>
                <c:pt idx="340">
                  <c:v>65.410807899572589</c:v>
                </c:pt>
                <c:pt idx="341">
                  <c:v>65.41506520340883</c:v>
                </c:pt>
                <c:pt idx="342">
                  <c:v>65.41930354309973</c:v>
                </c:pt>
                <c:pt idx="343">
                  <c:v>65.423523059017498</c:v>
                </c:pt>
                <c:pt idx="344">
                  <c:v>65.427723890084025</c:v>
                </c:pt>
                <c:pt idx="345">
                  <c:v>65.431906173790125</c:v>
                </c:pt>
                <c:pt idx="346">
                  <c:v>65.436070046214383</c:v>
                </c:pt>
                <c:pt idx="347">
                  <c:v>65.440215642041778</c:v>
                </c:pt>
                <c:pt idx="348">
                  <c:v>65.444343094581996</c:v>
                </c:pt>
                <c:pt idx="349">
                  <c:v>65.448452535787354</c:v>
                </c:pt>
                <c:pt idx="350">
                  <c:v>65.452544096270643</c:v>
                </c:pt>
                <c:pt idx="351">
                  <c:v>65.45661790532246</c:v>
                </c:pt>
                <c:pt idx="352">
                  <c:v>65.460674090928379</c:v>
                </c:pt>
                <c:pt idx="353">
                  <c:v>65.464712779785913</c:v>
                </c:pt>
                <c:pt idx="354">
                  <c:v>65.468734097321033</c:v>
                </c:pt>
                <c:pt idx="355">
                  <c:v>65.472738167704591</c:v>
                </c:pt>
                <c:pt idx="356">
                  <c:v>65.476725113868383</c:v>
                </c:pt>
                <c:pt idx="357">
                  <c:v>65.480695057521046</c:v>
                </c:pt>
                <c:pt idx="358">
                  <c:v>65.484648119163637</c:v>
                </c:pt>
                <c:pt idx="359">
                  <c:v>65.488584418104963</c:v>
                </c:pt>
                <c:pt idx="360">
                  <c:v>65.492504072476763</c:v>
                </c:pt>
                <c:pt idx="361">
                  <c:v>65.496407199248566</c:v>
                </c:pt>
                <c:pt idx="362">
                  <c:v>65.500293914242349</c:v>
                </c:pt>
                <c:pt idx="363">
                  <c:v>65.504164332146928</c:v>
                </c:pt>
                <c:pt idx="364">
                  <c:v>65.508018566532286</c:v>
                </c:pt>
                <c:pt idx="365">
                  <c:v>65.511856729863482</c:v>
                </c:pt>
                <c:pt idx="366">
                  <c:v>65.515678933514423</c:v>
                </c:pt>
                <c:pt idx="367">
                  <c:v>65.519485287781464</c:v>
                </c:pt>
                <c:pt idx="368">
                  <c:v>65.52327590189681</c:v>
                </c:pt>
                <c:pt idx="369">
                  <c:v>65.527050884041614</c:v>
                </c:pt>
                <c:pt idx="370">
                  <c:v>65.530810341359015</c:v>
                </c:pt>
                <c:pt idx="371">
                  <c:v>65.534554379966806</c:v>
                </c:pt>
                <c:pt idx="372">
                  <c:v>65.53828310497012</c:v>
                </c:pt>
                <c:pt idx="373">
                  <c:v>65.541996620473782</c:v>
                </c:pt>
                <c:pt idx="374">
                  <c:v>65.545695029594484</c:v>
                </c:pt>
                <c:pt idx="375">
                  <c:v>65.549378434472857</c:v>
                </c:pt>
                <c:pt idx="376">
                  <c:v>65.553046936285298</c:v>
                </c:pt>
                <c:pt idx="377">
                  <c:v>65.556700635255652</c:v>
                </c:pt>
                <c:pt idx="378">
                  <c:v>65.560339630666675</c:v>
                </c:pt>
                <c:pt idx="379">
                  <c:v>65.563964020871424</c:v>
                </c:pt>
                <c:pt idx="380">
                  <c:v>65.56757390330435</c:v>
                </c:pt>
                <c:pt idx="381">
                  <c:v>65.571169374492385</c:v>
                </c:pt>
                <c:pt idx="382">
                  <c:v>65.574750530065671</c:v>
                </c:pt>
                <c:pt idx="383">
                  <c:v>65.578317464768404</c:v>
                </c:pt>
                <c:pt idx="384">
                  <c:v>65.581870272469118</c:v>
                </c:pt>
                <c:pt idx="385">
                  <c:v>65.58540904617135</c:v>
                </c:pt>
                <c:pt idx="386">
                  <c:v>65.588933878023624</c:v>
                </c:pt>
                <c:pt idx="387">
                  <c:v>65.59244485932966</c:v>
                </c:pt>
                <c:pt idx="388">
                  <c:v>65.595942080558245</c:v>
                </c:pt>
                <c:pt idx="389">
                  <c:v>65.599425631353071</c:v>
                </c:pt>
                <c:pt idx="390">
                  <c:v>65.602895600542368</c:v>
                </c:pt>
                <c:pt idx="391">
                  <c:v>65.606352076148369</c:v>
                </c:pt>
                <c:pt idx="392">
                  <c:v>65.609795145396774</c:v>
                </c:pt>
                <c:pt idx="393">
                  <c:v>65.613224894725917</c:v>
                </c:pt>
                <c:pt idx="394">
                  <c:v>65.616641409795918</c:v>
                </c:pt>
                <c:pt idx="395">
                  <c:v>65.620044775497675</c:v>
                </c:pt>
                <c:pt idx="396">
                  <c:v>65.623435075961694</c:v>
                </c:pt>
                <c:pt idx="397">
                  <c:v>65.626812394566869</c:v>
                </c:pt>
                <c:pt idx="398">
                  <c:v>65.630176813949021</c:v>
                </c:pt>
                <c:pt idx="399">
                  <c:v>65.63352841600944</c:v>
                </c:pt>
                <c:pt idx="400">
                  <c:v>65.636867281923259</c:v>
                </c:pt>
                <c:pt idx="401">
                  <c:v>65.640193492147745</c:v>
                </c:pt>
                <c:pt idx="402">
                  <c:v>65.643507126430293</c:v>
                </c:pt>
                <c:pt idx="403">
                  <c:v>65.646808263816681</c:v>
                </c:pt>
                <c:pt idx="404">
                  <c:v>65.650096982658781</c:v>
                </c:pt>
                <c:pt idx="405">
                  <c:v>65.653373360622496</c:v>
                </c:pt>
                <c:pt idx="406">
                  <c:v>65.656637474695415</c:v>
                </c:pt>
                <c:pt idx="407">
                  <c:v>65.659889401194434</c:v>
                </c:pt>
                <c:pt idx="408">
                  <c:v>65.66312921577321</c:v>
                </c:pt>
                <c:pt idx="409">
                  <c:v>65.666356993429616</c:v>
                </c:pt>
                <c:pt idx="410">
                  <c:v>65.669572808512939</c:v>
                </c:pt>
                <c:pt idx="411">
                  <c:v>65.672776734731187</c:v>
                </c:pt>
                <c:pt idx="412">
                  <c:v>65.67596884515811</c:v>
                </c:pt>
                <c:pt idx="413">
                  <c:v>65.679149212240176</c:v>
                </c:pt>
                <c:pt idx="414">
                  <c:v>65.682317907803565</c:v>
                </c:pt>
                <c:pt idx="415">
                  <c:v>65.685475003060887</c:v>
                </c:pt>
                <c:pt idx="416">
                  <c:v>65.688620568618006</c:v>
                </c:pt>
                <c:pt idx="417">
                  <c:v>65.691754674480563</c:v>
                </c:pt>
                <c:pt idx="418">
                  <c:v>65.694877390060597</c:v>
                </c:pt>
                <c:pt idx="419">
                  <c:v>65.69798878418294</c:v>
                </c:pt>
                <c:pt idx="420">
                  <c:v>65.701088925091682</c:v>
                </c:pt>
                <c:pt idx="421">
                  <c:v>65.704177880456328</c:v>
                </c:pt>
                <c:pt idx="422">
                  <c:v>65.707255717378146</c:v>
                </c:pt>
                <c:pt idx="423">
                  <c:v>65.710322502396139</c:v>
                </c:pt>
                <c:pt idx="424">
                  <c:v>65.713378301493208</c:v>
                </c:pt>
                <c:pt idx="425">
                  <c:v>65.716423180102055</c:v>
                </c:pt>
                <c:pt idx="426">
                  <c:v>65.719457203111091</c:v>
                </c:pt>
                <c:pt idx="427">
                  <c:v>65.722480434870192</c:v>
                </c:pt>
                <c:pt idx="428">
                  <c:v>65.725492939196528</c:v>
                </c:pt>
                <c:pt idx="429">
                  <c:v>65.728494779380142</c:v>
                </c:pt>
                <c:pt idx="430">
                  <c:v>65.731486018189514</c:v>
                </c:pt>
                <c:pt idx="431">
                  <c:v>65.734466717877154</c:v>
                </c:pt>
                <c:pt idx="432">
                  <c:v>65.737436940185034</c:v>
                </c:pt>
                <c:pt idx="433">
                  <c:v>65.740396746349873</c:v>
                </c:pt>
                <c:pt idx="434">
                  <c:v>65.743346197108536</c:v>
                </c:pt>
                <c:pt idx="435">
                  <c:v>65.746285352703183</c:v>
                </c:pt>
                <c:pt idx="436">
                  <c:v>65.749214272886547</c:v>
                </c:pt>
                <c:pt idx="437">
                  <c:v>65.752133016926877</c:v>
                </c:pt>
                <c:pt idx="438">
                  <c:v>65.755041643613197</c:v>
                </c:pt>
                <c:pt idx="439">
                  <c:v>65.757940211260035</c:v>
                </c:pt>
                <c:pt idx="440">
                  <c:v>65.76082877771249</c:v>
                </c:pt>
                <c:pt idx="441">
                  <c:v>65.76370740035108</c:v>
                </c:pt>
                <c:pt idx="442">
                  <c:v>65.76657613609639</c:v>
                </c:pt>
                <c:pt idx="443">
                  <c:v>65.769435041413999</c:v>
                </c:pt>
                <c:pt idx="444">
                  <c:v>65.772284172319004</c:v>
                </c:pt>
                <c:pt idx="445">
                  <c:v>65.775123584380651</c:v>
                </c:pt>
                <c:pt idx="446">
                  <c:v>65.777953332726938</c:v>
                </c:pt>
                <c:pt idx="447">
                  <c:v>65.780773472049077</c:v>
                </c:pt>
                <c:pt idx="448">
                  <c:v>65.783584056605889</c:v>
                </c:pt>
                <c:pt idx="449">
                  <c:v>65.786385140228305</c:v>
                </c:pt>
                <c:pt idx="450">
                  <c:v>65.7891767763236</c:v>
                </c:pt>
                <c:pt idx="451">
                  <c:v>65.791959017879662</c:v>
                </c:pt>
                <c:pt idx="452">
                  <c:v>65.794731917469278</c:v>
                </c:pt>
                <c:pt idx="453">
                  <c:v>65.797495527254313</c:v>
                </c:pt>
                <c:pt idx="454">
                  <c:v>65.800249898989705</c:v>
                </c:pt>
                <c:pt idx="455">
                  <c:v>65.802995084027714</c:v>
                </c:pt>
                <c:pt idx="456">
                  <c:v>65.8057311333218</c:v>
                </c:pt>
                <c:pt idx="457">
                  <c:v>65.808458097430687</c:v>
                </c:pt>
                <c:pt idx="458">
                  <c:v>65.811176026522219</c:v>
                </c:pt>
                <c:pt idx="459">
                  <c:v>65.813884970377273</c:v>
                </c:pt>
                <c:pt idx="460">
                  <c:v>65.816584978393635</c:v>
                </c:pt>
                <c:pt idx="461">
                  <c:v>65.819276099589629</c:v>
                </c:pt>
                <c:pt idx="462">
                  <c:v>65.821958382608059</c:v>
                </c:pt>
                <c:pt idx="463">
                  <c:v>65.824631875719703</c:v>
                </c:pt>
                <c:pt idx="464">
                  <c:v>65.827296626827163</c:v>
                </c:pt>
                <c:pt idx="465">
                  <c:v>65.829952683468278</c:v>
                </c:pt>
                <c:pt idx="466">
                  <c:v>65.832600092819774</c:v>
                </c:pt>
                <c:pt idx="467">
                  <c:v>65.835238901700862</c:v>
                </c:pt>
                <c:pt idx="468">
                  <c:v>65.837869156576531</c:v>
                </c:pt>
                <c:pt idx="469">
                  <c:v>65.840490903561147</c:v>
                </c:pt>
                <c:pt idx="470">
                  <c:v>65.843104188421776</c:v>
                </c:pt>
                <c:pt idx="471">
                  <c:v>65.845709056581555</c:v>
                </c:pt>
                <c:pt idx="472">
                  <c:v>65.848305553122998</c:v>
                </c:pt>
                <c:pt idx="473">
                  <c:v>65.850893722791312</c:v>
                </c:pt>
                <c:pt idx="474">
                  <c:v>65.853473609997522</c:v>
                </c:pt>
                <c:pt idx="475">
                  <c:v>65.856045258821837</c:v>
                </c:pt>
                <c:pt idx="476">
                  <c:v>65.858608713016693</c:v>
                </c:pt>
                <c:pt idx="477">
                  <c:v>65.861164016009923</c:v>
                </c:pt>
                <c:pt idx="478">
                  <c:v>65.863711210907823</c:v>
                </c:pt>
                <c:pt idx="479">
                  <c:v>65.866250340498226</c:v>
                </c:pt>
                <c:pt idx="480">
                  <c:v>65.868781447253554</c:v>
                </c:pt>
                <c:pt idx="481">
                  <c:v>65.871304573333717</c:v>
                </c:pt>
                <c:pt idx="482">
                  <c:v>65.873819760589129</c:v>
                </c:pt>
                <c:pt idx="483">
                  <c:v>65.876327050563603</c:v>
                </c:pt>
                <c:pt idx="484">
                  <c:v>65.878826484497239</c:v>
                </c:pt>
                <c:pt idx="485">
                  <c:v>65.881318103329249</c:v>
                </c:pt>
                <c:pt idx="486">
                  <c:v>65.883801947700846</c:v>
                </c:pt>
                <c:pt idx="487">
                  <c:v>65.886278057957881</c:v>
                </c:pt>
                <c:pt idx="488">
                  <c:v>65.888746474153763</c:v>
                </c:pt>
                <c:pt idx="489">
                  <c:v>65.891207236052082</c:v>
                </c:pt>
                <c:pt idx="490">
                  <c:v>65.89366038312933</c:v>
                </c:pt>
                <c:pt idx="491">
                  <c:v>65.89610595457755</c:v>
                </c:pt>
                <c:pt idx="492">
                  <c:v>65.898543989306972</c:v>
                </c:pt>
                <c:pt idx="493">
                  <c:v>65.900974525948584</c:v>
                </c:pt>
                <c:pt idx="494">
                  <c:v>65.903397602856771</c:v>
                </c:pt>
                <c:pt idx="495">
                  <c:v>65.905813258111792</c:v>
                </c:pt>
                <c:pt idx="496">
                  <c:v>65.908221529522308</c:v>
                </c:pt>
                <c:pt idx="497">
                  <c:v>65.910622454627884</c:v>
                </c:pt>
                <c:pt idx="498">
                  <c:v>65.91301607070146</c:v>
                </c:pt>
              </c:numCache>
            </c:numRef>
          </c:yVal>
          <c:smooth val="0"/>
        </c:ser>
        <c:ser>
          <c:idx val="3"/>
          <c:order val="7"/>
          <c:tx>
            <c:v>England and Wales</c:v>
          </c:tx>
          <c:spPr>
            <a:ln w="25400">
              <a:solidFill>
                <a:schemeClr val="tx2">
                  <a:lumMod val="50000"/>
                </a:schemeClr>
              </a:solidFill>
            </a:ln>
          </c:spPr>
          <c:marker>
            <c:symbol val="none"/>
          </c:marker>
          <c:xVal>
            <c:numRef>
              <c:f>Mean_HbA1c_adjusted!$L$3:$L$501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numCache>
            </c:numRef>
          </c:xVal>
          <c:yVal>
            <c:numRef>
              <c:f>Mean_HbA1c_adjusted!$Q$3:$Q$501</c:f>
              <c:numCache>
                <c:formatCode>General</c:formatCode>
                <c:ptCount val="499"/>
                <c:pt idx="0">
                  <c:v>68.269410914356712</c:v>
                </c:pt>
                <c:pt idx="1">
                  <c:v>68.269410914356712</c:v>
                </c:pt>
                <c:pt idx="2">
                  <c:v>68.269410914356712</c:v>
                </c:pt>
                <c:pt idx="3">
                  <c:v>68.269410914356712</c:v>
                </c:pt>
                <c:pt idx="4">
                  <c:v>68.269410914356712</c:v>
                </c:pt>
                <c:pt idx="5">
                  <c:v>68.269410914356712</c:v>
                </c:pt>
                <c:pt idx="6">
                  <c:v>68.269410914356712</c:v>
                </c:pt>
                <c:pt idx="7">
                  <c:v>68.269410914356712</c:v>
                </c:pt>
                <c:pt idx="8">
                  <c:v>68.269410914356712</c:v>
                </c:pt>
                <c:pt idx="9">
                  <c:v>68.269410914356712</c:v>
                </c:pt>
                <c:pt idx="10">
                  <c:v>68.269410914356712</c:v>
                </c:pt>
                <c:pt idx="11">
                  <c:v>68.269410914356712</c:v>
                </c:pt>
                <c:pt idx="12">
                  <c:v>68.269410914356712</c:v>
                </c:pt>
                <c:pt idx="13">
                  <c:v>68.269410914356712</c:v>
                </c:pt>
                <c:pt idx="14">
                  <c:v>68.269410914356712</c:v>
                </c:pt>
                <c:pt idx="15">
                  <c:v>68.269410914356712</c:v>
                </c:pt>
                <c:pt idx="16">
                  <c:v>68.269410914356712</c:v>
                </c:pt>
                <c:pt idx="17">
                  <c:v>68.269410914356712</c:v>
                </c:pt>
                <c:pt idx="18">
                  <c:v>68.269410914356712</c:v>
                </c:pt>
                <c:pt idx="19">
                  <c:v>68.269410914356712</c:v>
                </c:pt>
                <c:pt idx="20">
                  <c:v>68.269410914356712</c:v>
                </c:pt>
                <c:pt idx="21">
                  <c:v>68.269410914356712</c:v>
                </c:pt>
                <c:pt idx="22">
                  <c:v>68.269410914356712</c:v>
                </c:pt>
                <c:pt idx="23">
                  <c:v>68.269410914356712</c:v>
                </c:pt>
                <c:pt idx="24">
                  <c:v>68.269410914356712</c:v>
                </c:pt>
                <c:pt idx="25">
                  <c:v>68.269410914356712</c:v>
                </c:pt>
                <c:pt idx="26">
                  <c:v>68.269410914356712</c:v>
                </c:pt>
                <c:pt idx="27">
                  <c:v>68.269410914356712</c:v>
                </c:pt>
                <c:pt idx="28">
                  <c:v>68.269410914356712</c:v>
                </c:pt>
                <c:pt idx="29">
                  <c:v>68.269410914356712</c:v>
                </c:pt>
                <c:pt idx="30">
                  <c:v>68.269410914356712</c:v>
                </c:pt>
                <c:pt idx="31">
                  <c:v>68.269410914356712</c:v>
                </c:pt>
                <c:pt idx="32">
                  <c:v>68.269410914356712</c:v>
                </c:pt>
                <c:pt idx="33">
                  <c:v>68.269410914356712</c:v>
                </c:pt>
                <c:pt idx="34">
                  <c:v>68.269410914356712</c:v>
                </c:pt>
                <c:pt idx="35">
                  <c:v>68.269410914356712</c:v>
                </c:pt>
                <c:pt idx="36">
                  <c:v>68.269410914356712</c:v>
                </c:pt>
                <c:pt idx="37">
                  <c:v>68.269410914356712</c:v>
                </c:pt>
                <c:pt idx="38">
                  <c:v>68.269410914356712</c:v>
                </c:pt>
                <c:pt idx="39">
                  <c:v>68.269410914356712</c:v>
                </c:pt>
                <c:pt idx="40">
                  <c:v>68.269410914356712</c:v>
                </c:pt>
                <c:pt idx="41">
                  <c:v>68.269410914356712</c:v>
                </c:pt>
                <c:pt idx="42">
                  <c:v>68.269410914356712</c:v>
                </c:pt>
                <c:pt idx="43">
                  <c:v>68.269410914356712</c:v>
                </c:pt>
                <c:pt idx="44">
                  <c:v>68.269410914356712</c:v>
                </c:pt>
                <c:pt idx="45">
                  <c:v>68.269410914356712</c:v>
                </c:pt>
                <c:pt idx="46">
                  <c:v>68.269410914356712</c:v>
                </c:pt>
                <c:pt idx="47">
                  <c:v>68.269410914356712</c:v>
                </c:pt>
                <c:pt idx="48">
                  <c:v>68.269410914356712</c:v>
                </c:pt>
                <c:pt idx="49">
                  <c:v>68.269410914356712</c:v>
                </c:pt>
                <c:pt idx="50">
                  <c:v>68.269410914356712</c:v>
                </c:pt>
                <c:pt idx="51">
                  <c:v>68.269410914356712</c:v>
                </c:pt>
                <c:pt idx="52">
                  <c:v>68.269410914356712</c:v>
                </c:pt>
                <c:pt idx="53">
                  <c:v>68.269410914356712</c:v>
                </c:pt>
                <c:pt idx="54">
                  <c:v>68.269410914356712</c:v>
                </c:pt>
                <c:pt idx="55">
                  <c:v>68.269410914356712</c:v>
                </c:pt>
                <c:pt idx="56">
                  <c:v>68.269410914356712</c:v>
                </c:pt>
                <c:pt idx="57">
                  <c:v>68.269410914356712</c:v>
                </c:pt>
                <c:pt idx="58">
                  <c:v>68.269410914356712</c:v>
                </c:pt>
                <c:pt idx="59">
                  <c:v>68.269410914356712</c:v>
                </c:pt>
                <c:pt idx="60">
                  <c:v>68.269410914356712</c:v>
                </c:pt>
                <c:pt idx="61">
                  <c:v>68.269410914356712</c:v>
                </c:pt>
                <c:pt idx="62">
                  <c:v>68.269410914356712</c:v>
                </c:pt>
                <c:pt idx="63">
                  <c:v>68.269410914356712</c:v>
                </c:pt>
                <c:pt idx="64">
                  <c:v>68.269410914356712</c:v>
                </c:pt>
                <c:pt idx="65">
                  <c:v>68.269410914356712</c:v>
                </c:pt>
                <c:pt idx="66">
                  <c:v>68.269410914356712</c:v>
                </c:pt>
                <c:pt idx="67">
                  <c:v>68.269410914356712</c:v>
                </c:pt>
                <c:pt idx="68">
                  <c:v>68.269410914356712</c:v>
                </c:pt>
                <c:pt idx="69">
                  <c:v>68.269410914356712</c:v>
                </c:pt>
                <c:pt idx="70">
                  <c:v>68.269410914356712</c:v>
                </c:pt>
                <c:pt idx="71">
                  <c:v>68.269410914356712</c:v>
                </c:pt>
                <c:pt idx="72">
                  <c:v>68.269410914356712</c:v>
                </c:pt>
                <c:pt idx="73">
                  <c:v>68.269410914356712</c:v>
                </c:pt>
                <c:pt idx="74">
                  <c:v>68.269410914356712</c:v>
                </c:pt>
                <c:pt idx="75">
                  <c:v>68.269410914356712</c:v>
                </c:pt>
                <c:pt idx="76">
                  <c:v>68.269410914356712</c:v>
                </c:pt>
                <c:pt idx="77">
                  <c:v>68.269410914356712</c:v>
                </c:pt>
                <c:pt idx="78">
                  <c:v>68.269410914356712</c:v>
                </c:pt>
                <c:pt idx="79">
                  <c:v>68.269410914356712</c:v>
                </c:pt>
                <c:pt idx="80">
                  <c:v>68.269410914356712</c:v>
                </c:pt>
                <c:pt idx="81">
                  <c:v>68.269410914356712</c:v>
                </c:pt>
                <c:pt idx="82">
                  <c:v>68.269410914356712</c:v>
                </c:pt>
                <c:pt idx="83">
                  <c:v>68.269410914356712</c:v>
                </c:pt>
                <c:pt idx="84">
                  <c:v>68.269410914356712</c:v>
                </c:pt>
                <c:pt idx="85">
                  <c:v>68.269410914356712</c:v>
                </c:pt>
                <c:pt idx="86">
                  <c:v>68.269410914356712</c:v>
                </c:pt>
                <c:pt idx="87">
                  <c:v>68.269410914356712</c:v>
                </c:pt>
                <c:pt idx="88">
                  <c:v>68.269410914356712</c:v>
                </c:pt>
                <c:pt idx="89">
                  <c:v>68.269410914356712</c:v>
                </c:pt>
                <c:pt idx="90">
                  <c:v>68.269410914356712</c:v>
                </c:pt>
                <c:pt idx="91">
                  <c:v>68.269410914356712</c:v>
                </c:pt>
                <c:pt idx="92">
                  <c:v>68.269410914356712</c:v>
                </c:pt>
                <c:pt idx="93">
                  <c:v>68.269410914356712</c:v>
                </c:pt>
                <c:pt idx="94">
                  <c:v>68.269410914356712</c:v>
                </c:pt>
                <c:pt idx="95">
                  <c:v>68.269410914356712</c:v>
                </c:pt>
                <c:pt idx="96">
                  <c:v>68.269410914356712</c:v>
                </c:pt>
                <c:pt idx="97">
                  <c:v>68.269410914356712</c:v>
                </c:pt>
                <c:pt idx="98">
                  <c:v>68.269410914356712</c:v>
                </c:pt>
                <c:pt idx="99">
                  <c:v>68.269410914356712</c:v>
                </c:pt>
                <c:pt idx="100">
                  <c:v>68.269410914356712</c:v>
                </c:pt>
                <c:pt idx="101">
                  <c:v>68.269410914356712</c:v>
                </c:pt>
                <c:pt idx="102">
                  <c:v>68.269410914356712</c:v>
                </c:pt>
                <c:pt idx="103">
                  <c:v>68.269410914356712</c:v>
                </c:pt>
                <c:pt idx="104">
                  <c:v>68.269410914356712</c:v>
                </c:pt>
                <c:pt idx="105">
                  <c:v>68.269410914356712</c:v>
                </c:pt>
                <c:pt idx="106">
                  <c:v>68.269410914356712</c:v>
                </c:pt>
                <c:pt idx="107">
                  <c:v>68.269410914356712</c:v>
                </c:pt>
                <c:pt idx="108">
                  <c:v>68.269410914356712</c:v>
                </c:pt>
                <c:pt idx="109">
                  <c:v>68.269410914356712</c:v>
                </c:pt>
                <c:pt idx="110">
                  <c:v>68.269410914356712</c:v>
                </c:pt>
                <c:pt idx="111">
                  <c:v>68.269410914356712</c:v>
                </c:pt>
                <c:pt idx="112">
                  <c:v>68.269410914356712</c:v>
                </c:pt>
                <c:pt idx="113">
                  <c:v>68.269410914356712</c:v>
                </c:pt>
                <c:pt idx="114">
                  <c:v>68.269410914356712</c:v>
                </c:pt>
                <c:pt idx="115">
                  <c:v>68.269410914356712</c:v>
                </c:pt>
                <c:pt idx="116">
                  <c:v>68.269410914356712</c:v>
                </c:pt>
                <c:pt idx="117">
                  <c:v>68.269410914356712</c:v>
                </c:pt>
                <c:pt idx="118">
                  <c:v>68.269410914356712</c:v>
                </c:pt>
                <c:pt idx="119">
                  <c:v>68.269410914356712</c:v>
                </c:pt>
                <c:pt idx="120">
                  <c:v>68.269410914356712</c:v>
                </c:pt>
                <c:pt idx="121">
                  <c:v>68.269410914356712</c:v>
                </c:pt>
                <c:pt idx="122">
                  <c:v>68.269410914356712</c:v>
                </c:pt>
                <c:pt idx="123">
                  <c:v>68.269410914356712</c:v>
                </c:pt>
                <c:pt idx="124">
                  <c:v>68.269410914356712</c:v>
                </c:pt>
                <c:pt idx="125">
                  <c:v>68.269410914356712</c:v>
                </c:pt>
                <c:pt idx="126">
                  <c:v>68.269410914356712</c:v>
                </c:pt>
                <c:pt idx="127">
                  <c:v>68.269410914356712</c:v>
                </c:pt>
                <c:pt idx="128">
                  <c:v>68.269410914356712</c:v>
                </c:pt>
                <c:pt idx="129">
                  <c:v>68.269410914356712</c:v>
                </c:pt>
                <c:pt idx="130">
                  <c:v>68.269410914356712</c:v>
                </c:pt>
                <c:pt idx="131">
                  <c:v>68.269410914356712</c:v>
                </c:pt>
                <c:pt idx="132">
                  <c:v>68.269410914356712</c:v>
                </c:pt>
                <c:pt idx="133">
                  <c:v>68.269410914356712</c:v>
                </c:pt>
                <c:pt idx="134">
                  <c:v>68.269410914356712</c:v>
                </c:pt>
                <c:pt idx="135">
                  <c:v>68.269410914356712</c:v>
                </c:pt>
                <c:pt idx="136">
                  <c:v>68.269410914356712</c:v>
                </c:pt>
                <c:pt idx="137">
                  <c:v>68.269410914356712</c:v>
                </c:pt>
                <c:pt idx="138">
                  <c:v>68.269410914356712</c:v>
                </c:pt>
                <c:pt idx="139">
                  <c:v>68.269410914356712</c:v>
                </c:pt>
                <c:pt idx="140">
                  <c:v>68.269410914356712</c:v>
                </c:pt>
                <c:pt idx="141">
                  <c:v>68.269410914356712</c:v>
                </c:pt>
                <c:pt idx="142">
                  <c:v>68.269410914356712</c:v>
                </c:pt>
                <c:pt idx="143">
                  <c:v>68.269410914356712</c:v>
                </c:pt>
                <c:pt idx="144">
                  <c:v>68.269410914356712</c:v>
                </c:pt>
                <c:pt idx="145">
                  <c:v>68.269410914356712</c:v>
                </c:pt>
                <c:pt idx="146">
                  <c:v>68.269410914356712</c:v>
                </c:pt>
                <c:pt idx="147">
                  <c:v>68.269410914356712</c:v>
                </c:pt>
                <c:pt idx="148">
                  <c:v>68.269410914356712</c:v>
                </c:pt>
                <c:pt idx="149">
                  <c:v>68.269410914356712</c:v>
                </c:pt>
                <c:pt idx="150">
                  <c:v>68.269410914356712</c:v>
                </c:pt>
                <c:pt idx="151">
                  <c:v>68.269410914356712</c:v>
                </c:pt>
                <c:pt idx="152">
                  <c:v>68.269410914356712</c:v>
                </c:pt>
                <c:pt idx="153">
                  <c:v>68.269410914356712</c:v>
                </c:pt>
                <c:pt idx="154">
                  <c:v>68.269410914356712</c:v>
                </c:pt>
                <c:pt idx="155">
                  <c:v>68.269410914356712</c:v>
                </c:pt>
                <c:pt idx="156">
                  <c:v>68.269410914356712</c:v>
                </c:pt>
                <c:pt idx="157">
                  <c:v>68.269410914356712</c:v>
                </c:pt>
                <c:pt idx="158">
                  <c:v>68.269410914356712</c:v>
                </c:pt>
                <c:pt idx="159">
                  <c:v>68.269410914356712</c:v>
                </c:pt>
                <c:pt idx="160">
                  <c:v>68.269410914356712</c:v>
                </c:pt>
                <c:pt idx="161">
                  <c:v>68.269410914356712</c:v>
                </c:pt>
                <c:pt idx="162">
                  <c:v>68.269410914356712</c:v>
                </c:pt>
                <c:pt idx="163">
                  <c:v>68.269410914356712</c:v>
                </c:pt>
                <c:pt idx="164">
                  <c:v>68.269410914356712</c:v>
                </c:pt>
                <c:pt idx="165">
                  <c:v>68.269410914356712</c:v>
                </c:pt>
                <c:pt idx="166">
                  <c:v>68.269410914356712</c:v>
                </c:pt>
                <c:pt idx="167">
                  <c:v>68.269410914356712</c:v>
                </c:pt>
                <c:pt idx="168">
                  <c:v>68.269410914356712</c:v>
                </c:pt>
                <c:pt idx="169">
                  <c:v>68.269410914356712</c:v>
                </c:pt>
                <c:pt idx="170">
                  <c:v>68.269410914356712</c:v>
                </c:pt>
                <c:pt idx="171">
                  <c:v>68.269410914356712</c:v>
                </c:pt>
                <c:pt idx="172">
                  <c:v>68.269410914356712</c:v>
                </c:pt>
                <c:pt idx="173">
                  <c:v>68.269410914356712</c:v>
                </c:pt>
                <c:pt idx="174">
                  <c:v>68.269410914356712</c:v>
                </c:pt>
                <c:pt idx="175">
                  <c:v>68.269410914356712</c:v>
                </c:pt>
                <c:pt idx="176">
                  <c:v>68.269410914356712</c:v>
                </c:pt>
                <c:pt idx="177">
                  <c:v>68.269410914356712</c:v>
                </c:pt>
                <c:pt idx="178">
                  <c:v>68.269410914356712</c:v>
                </c:pt>
                <c:pt idx="179">
                  <c:v>68.269410914356712</c:v>
                </c:pt>
                <c:pt idx="180">
                  <c:v>68.269410914356712</c:v>
                </c:pt>
                <c:pt idx="181">
                  <c:v>68.269410914356712</c:v>
                </c:pt>
                <c:pt idx="182">
                  <c:v>68.269410914356712</c:v>
                </c:pt>
                <c:pt idx="183">
                  <c:v>68.269410914356712</c:v>
                </c:pt>
                <c:pt idx="184">
                  <c:v>68.269410914356712</c:v>
                </c:pt>
                <c:pt idx="185">
                  <c:v>68.269410914356712</c:v>
                </c:pt>
                <c:pt idx="186">
                  <c:v>68.269410914356712</c:v>
                </c:pt>
                <c:pt idx="187">
                  <c:v>68.269410914356712</c:v>
                </c:pt>
                <c:pt idx="188">
                  <c:v>68.269410914356712</c:v>
                </c:pt>
                <c:pt idx="189">
                  <c:v>68.269410914356712</c:v>
                </c:pt>
                <c:pt idx="190">
                  <c:v>68.269410914356712</c:v>
                </c:pt>
                <c:pt idx="191">
                  <c:v>68.269410914356712</c:v>
                </c:pt>
                <c:pt idx="192">
                  <c:v>68.269410914356712</c:v>
                </c:pt>
                <c:pt idx="193">
                  <c:v>68.269410914356712</c:v>
                </c:pt>
                <c:pt idx="194">
                  <c:v>68.269410914356712</c:v>
                </c:pt>
                <c:pt idx="195">
                  <c:v>68.269410914356712</c:v>
                </c:pt>
                <c:pt idx="196">
                  <c:v>68.269410914356712</c:v>
                </c:pt>
                <c:pt idx="197">
                  <c:v>68.269410914356712</c:v>
                </c:pt>
                <c:pt idx="198">
                  <c:v>68.269410914356712</c:v>
                </c:pt>
                <c:pt idx="199">
                  <c:v>68.269410914356712</c:v>
                </c:pt>
                <c:pt idx="200">
                  <c:v>68.269410914356712</c:v>
                </c:pt>
                <c:pt idx="201">
                  <c:v>68.269410914356712</c:v>
                </c:pt>
                <c:pt idx="202">
                  <c:v>68.269410914356712</c:v>
                </c:pt>
                <c:pt idx="203">
                  <c:v>68.269410914356712</c:v>
                </c:pt>
                <c:pt idx="204">
                  <c:v>68.269410914356712</c:v>
                </c:pt>
                <c:pt idx="205">
                  <c:v>68.269410914356712</c:v>
                </c:pt>
                <c:pt idx="206">
                  <c:v>68.269410914356712</c:v>
                </c:pt>
                <c:pt idx="207">
                  <c:v>68.269410914356712</c:v>
                </c:pt>
                <c:pt idx="208">
                  <c:v>68.269410914356712</c:v>
                </c:pt>
                <c:pt idx="209">
                  <c:v>68.269410914356712</c:v>
                </c:pt>
                <c:pt idx="210">
                  <c:v>68.269410914356712</c:v>
                </c:pt>
                <c:pt idx="211">
                  <c:v>68.269410914356712</c:v>
                </c:pt>
                <c:pt idx="212">
                  <c:v>68.269410914356712</c:v>
                </c:pt>
                <c:pt idx="213">
                  <c:v>68.269410914356712</c:v>
                </c:pt>
                <c:pt idx="214">
                  <c:v>68.269410914356712</c:v>
                </c:pt>
                <c:pt idx="215">
                  <c:v>68.269410914356712</c:v>
                </c:pt>
                <c:pt idx="216">
                  <c:v>68.269410914356712</c:v>
                </c:pt>
                <c:pt idx="217">
                  <c:v>68.269410914356712</c:v>
                </c:pt>
                <c:pt idx="218">
                  <c:v>68.269410914356712</c:v>
                </c:pt>
                <c:pt idx="219">
                  <c:v>68.269410914356712</c:v>
                </c:pt>
                <c:pt idx="220">
                  <c:v>68.269410914356712</c:v>
                </c:pt>
                <c:pt idx="221">
                  <c:v>68.269410914356712</c:v>
                </c:pt>
                <c:pt idx="222">
                  <c:v>68.269410914356712</c:v>
                </c:pt>
                <c:pt idx="223">
                  <c:v>68.269410914356712</c:v>
                </c:pt>
                <c:pt idx="224">
                  <c:v>68.269410914356712</c:v>
                </c:pt>
                <c:pt idx="225">
                  <c:v>68.269410914356712</c:v>
                </c:pt>
                <c:pt idx="226">
                  <c:v>68.269410914356712</c:v>
                </c:pt>
                <c:pt idx="227">
                  <c:v>68.269410914356712</c:v>
                </c:pt>
                <c:pt idx="228">
                  <c:v>68.269410914356712</c:v>
                </c:pt>
                <c:pt idx="229">
                  <c:v>68.269410914356712</c:v>
                </c:pt>
                <c:pt idx="230">
                  <c:v>68.269410914356712</c:v>
                </c:pt>
                <c:pt idx="231">
                  <c:v>68.269410914356712</c:v>
                </c:pt>
                <c:pt idx="232">
                  <c:v>68.269410914356712</c:v>
                </c:pt>
                <c:pt idx="233">
                  <c:v>68.269410914356712</c:v>
                </c:pt>
                <c:pt idx="234">
                  <c:v>68.269410914356712</c:v>
                </c:pt>
                <c:pt idx="235">
                  <c:v>68.269410914356712</c:v>
                </c:pt>
                <c:pt idx="236">
                  <c:v>68.269410914356712</c:v>
                </c:pt>
                <c:pt idx="237">
                  <c:v>68.269410914356712</c:v>
                </c:pt>
                <c:pt idx="238">
                  <c:v>68.269410914356712</c:v>
                </c:pt>
                <c:pt idx="239">
                  <c:v>68.269410914356712</c:v>
                </c:pt>
                <c:pt idx="240">
                  <c:v>68.269410914356712</c:v>
                </c:pt>
                <c:pt idx="241">
                  <c:v>68.269410914356712</c:v>
                </c:pt>
                <c:pt idx="242">
                  <c:v>68.269410914356712</c:v>
                </c:pt>
                <c:pt idx="243">
                  <c:v>68.269410914356712</c:v>
                </c:pt>
                <c:pt idx="244">
                  <c:v>68.269410914356712</c:v>
                </c:pt>
                <c:pt idx="245">
                  <c:v>68.269410914356712</c:v>
                </c:pt>
                <c:pt idx="246">
                  <c:v>68.269410914356712</c:v>
                </c:pt>
                <c:pt idx="247">
                  <c:v>68.269410914356712</c:v>
                </c:pt>
                <c:pt idx="248">
                  <c:v>68.269410914356712</c:v>
                </c:pt>
                <c:pt idx="249">
                  <c:v>68.269410914356712</c:v>
                </c:pt>
                <c:pt idx="250">
                  <c:v>68.269410914356712</c:v>
                </c:pt>
                <c:pt idx="251">
                  <c:v>68.269410914356712</c:v>
                </c:pt>
                <c:pt idx="252">
                  <c:v>68.269410914356712</c:v>
                </c:pt>
                <c:pt idx="253">
                  <c:v>68.269410914356712</c:v>
                </c:pt>
                <c:pt idx="254">
                  <c:v>68.269410914356712</c:v>
                </c:pt>
                <c:pt idx="255">
                  <c:v>68.269410914356712</c:v>
                </c:pt>
                <c:pt idx="256">
                  <c:v>68.269410914356712</c:v>
                </c:pt>
                <c:pt idx="257">
                  <c:v>68.269410914356712</c:v>
                </c:pt>
                <c:pt idx="258">
                  <c:v>68.269410914356712</c:v>
                </c:pt>
                <c:pt idx="259">
                  <c:v>68.269410914356712</c:v>
                </c:pt>
                <c:pt idx="260">
                  <c:v>68.269410914356712</c:v>
                </c:pt>
                <c:pt idx="261">
                  <c:v>68.269410914356712</c:v>
                </c:pt>
                <c:pt idx="262">
                  <c:v>68.269410914356712</c:v>
                </c:pt>
                <c:pt idx="263">
                  <c:v>68.269410914356712</c:v>
                </c:pt>
                <c:pt idx="264">
                  <c:v>68.269410914356712</c:v>
                </c:pt>
                <c:pt idx="265">
                  <c:v>68.269410914356712</c:v>
                </c:pt>
                <c:pt idx="266">
                  <c:v>68.269410914356712</c:v>
                </c:pt>
                <c:pt idx="267">
                  <c:v>68.269410914356712</c:v>
                </c:pt>
                <c:pt idx="268">
                  <c:v>68.269410914356712</c:v>
                </c:pt>
                <c:pt idx="269">
                  <c:v>68.269410914356712</c:v>
                </c:pt>
                <c:pt idx="270">
                  <c:v>68.269410914356712</c:v>
                </c:pt>
                <c:pt idx="271">
                  <c:v>68.269410914356712</c:v>
                </c:pt>
                <c:pt idx="272">
                  <c:v>68.269410914356712</c:v>
                </c:pt>
                <c:pt idx="273">
                  <c:v>68.269410914356712</c:v>
                </c:pt>
                <c:pt idx="274">
                  <c:v>68.269410914356712</c:v>
                </c:pt>
                <c:pt idx="275">
                  <c:v>68.269410914356712</c:v>
                </c:pt>
                <c:pt idx="276">
                  <c:v>68.269410914356712</c:v>
                </c:pt>
                <c:pt idx="277">
                  <c:v>68.269410914356712</c:v>
                </c:pt>
                <c:pt idx="278">
                  <c:v>68.269410914356712</c:v>
                </c:pt>
                <c:pt idx="279">
                  <c:v>68.269410914356712</c:v>
                </c:pt>
                <c:pt idx="280">
                  <c:v>68.269410914356712</c:v>
                </c:pt>
                <c:pt idx="281">
                  <c:v>68.269410914356712</c:v>
                </c:pt>
                <c:pt idx="282">
                  <c:v>68.269410914356712</c:v>
                </c:pt>
                <c:pt idx="283">
                  <c:v>68.269410914356712</c:v>
                </c:pt>
                <c:pt idx="284">
                  <c:v>68.269410914356712</c:v>
                </c:pt>
                <c:pt idx="285">
                  <c:v>68.269410914356712</c:v>
                </c:pt>
                <c:pt idx="286">
                  <c:v>68.269410914356712</c:v>
                </c:pt>
                <c:pt idx="287">
                  <c:v>68.269410914356712</c:v>
                </c:pt>
                <c:pt idx="288">
                  <c:v>68.269410914356712</c:v>
                </c:pt>
                <c:pt idx="289">
                  <c:v>68.269410914356712</c:v>
                </c:pt>
                <c:pt idx="290">
                  <c:v>68.269410914356712</c:v>
                </c:pt>
                <c:pt idx="291">
                  <c:v>68.269410914356712</c:v>
                </c:pt>
                <c:pt idx="292">
                  <c:v>68.269410914356712</c:v>
                </c:pt>
                <c:pt idx="293">
                  <c:v>68.269410914356712</c:v>
                </c:pt>
                <c:pt idx="294">
                  <c:v>68.269410914356712</c:v>
                </c:pt>
                <c:pt idx="295">
                  <c:v>68.269410914356712</c:v>
                </c:pt>
                <c:pt idx="296">
                  <c:v>68.269410914356712</c:v>
                </c:pt>
                <c:pt idx="297">
                  <c:v>68.269410914356712</c:v>
                </c:pt>
                <c:pt idx="298">
                  <c:v>68.269410914356712</c:v>
                </c:pt>
                <c:pt idx="299">
                  <c:v>68.269410914356712</c:v>
                </c:pt>
                <c:pt idx="300">
                  <c:v>68.269410914356712</c:v>
                </c:pt>
                <c:pt idx="301">
                  <c:v>68.269410914356712</c:v>
                </c:pt>
                <c:pt idx="302">
                  <c:v>68.269410914356712</c:v>
                </c:pt>
                <c:pt idx="303">
                  <c:v>68.269410914356712</c:v>
                </c:pt>
                <c:pt idx="304">
                  <c:v>68.269410914356712</c:v>
                </c:pt>
                <c:pt idx="305">
                  <c:v>68.269410914356712</c:v>
                </c:pt>
                <c:pt idx="306">
                  <c:v>68.269410914356712</c:v>
                </c:pt>
                <c:pt idx="307">
                  <c:v>68.269410914356712</c:v>
                </c:pt>
                <c:pt idx="308">
                  <c:v>68.269410914356712</c:v>
                </c:pt>
                <c:pt idx="309">
                  <c:v>68.269410914356712</c:v>
                </c:pt>
                <c:pt idx="310">
                  <c:v>68.269410914356712</c:v>
                </c:pt>
                <c:pt idx="311">
                  <c:v>68.269410914356712</c:v>
                </c:pt>
                <c:pt idx="312">
                  <c:v>68.269410914356712</c:v>
                </c:pt>
                <c:pt idx="313">
                  <c:v>68.269410914356712</c:v>
                </c:pt>
                <c:pt idx="314">
                  <c:v>68.269410914356712</c:v>
                </c:pt>
                <c:pt idx="315">
                  <c:v>68.269410914356712</c:v>
                </c:pt>
                <c:pt idx="316">
                  <c:v>68.269410914356712</c:v>
                </c:pt>
                <c:pt idx="317">
                  <c:v>68.269410914356712</c:v>
                </c:pt>
                <c:pt idx="318">
                  <c:v>68.269410914356712</c:v>
                </c:pt>
                <c:pt idx="319">
                  <c:v>68.269410914356712</c:v>
                </c:pt>
                <c:pt idx="320">
                  <c:v>68.269410914356712</c:v>
                </c:pt>
                <c:pt idx="321">
                  <c:v>68.269410914356712</c:v>
                </c:pt>
                <c:pt idx="322">
                  <c:v>68.269410914356712</c:v>
                </c:pt>
                <c:pt idx="323">
                  <c:v>68.269410914356712</c:v>
                </c:pt>
                <c:pt idx="324">
                  <c:v>68.269410914356712</c:v>
                </c:pt>
                <c:pt idx="325">
                  <c:v>68.269410914356712</c:v>
                </c:pt>
                <c:pt idx="326">
                  <c:v>68.269410914356712</c:v>
                </c:pt>
                <c:pt idx="327">
                  <c:v>68.269410914356712</c:v>
                </c:pt>
                <c:pt idx="328">
                  <c:v>68.269410914356712</c:v>
                </c:pt>
                <c:pt idx="329">
                  <c:v>68.269410914356712</c:v>
                </c:pt>
                <c:pt idx="330">
                  <c:v>68.269410914356712</c:v>
                </c:pt>
                <c:pt idx="331">
                  <c:v>68.269410914356712</c:v>
                </c:pt>
                <c:pt idx="332">
                  <c:v>68.269410914356712</c:v>
                </c:pt>
                <c:pt idx="333">
                  <c:v>68.269410914356712</c:v>
                </c:pt>
                <c:pt idx="334">
                  <c:v>68.269410914356712</c:v>
                </c:pt>
                <c:pt idx="335">
                  <c:v>68.269410914356712</c:v>
                </c:pt>
                <c:pt idx="336">
                  <c:v>68.269410914356712</c:v>
                </c:pt>
                <c:pt idx="337">
                  <c:v>68.269410914356712</c:v>
                </c:pt>
                <c:pt idx="338">
                  <c:v>68.269410914356712</c:v>
                </c:pt>
                <c:pt idx="339">
                  <c:v>68.269410914356712</c:v>
                </c:pt>
                <c:pt idx="340">
                  <c:v>68.269410914356712</c:v>
                </c:pt>
                <c:pt idx="341">
                  <c:v>68.269410914356712</c:v>
                </c:pt>
                <c:pt idx="342">
                  <c:v>68.269410914356712</c:v>
                </c:pt>
                <c:pt idx="343">
                  <c:v>68.269410914356712</c:v>
                </c:pt>
                <c:pt idx="344">
                  <c:v>68.269410914356712</c:v>
                </c:pt>
                <c:pt idx="345">
                  <c:v>68.269410914356712</c:v>
                </c:pt>
                <c:pt idx="346">
                  <c:v>68.269410914356712</c:v>
                </c:pt>
                <c:pt idx="347">
                  <c:v>68.269410914356712</c:v>
                </c:pt>
                <c:pt idx="348">
                  <c:v>68.269410914356712</c:v>
                </c:pt>
                <c:pt idx="349">
                  <c:v>68.269410914356712</c:v>
                </c:pt>
                <c:pt idx="350">
                  <c:v>68.269410914356712</c:v>
                </c:pt>
                <c:pt idx="351">
                  <c:v>68.269410914356712</c:v>
                </c:pt>
                <c:pt idx="352">
                  <c:v>68.269410914356712</c:v>
                </c:pt>
                <c:pt idx="353">
                  <c:v>68.269410914356712</c:v>
                </c:pt>
                <c:pt idx="354">
                  <c:v>68.269410914356712</c:v>
                </c:pt>
                <c:pt idx="355">
                  <c:v>68.269410914356712</c:v>
                </c:pt>
                <c:pt idx="356">
                  <c:v>68.269410914356712</c:v>
                </c:pt>
                <c:pt idx="357">
                  <c:v>68.269410914356712</c:v>
                </c:pt>
                <c:pt idx="358">
                  <c:v>68.269410914356712</c:v>
                </c:pt>
                <c:pt idx="359">
                  <c:v>68.269410914356712</c:v>
                </c:pt>
                <c:pt idx="360">
                  <c:v>68.269410914356712</c:v>
                </c:pt>
                <c:pt idx="361">
                  <c:v>68.269410914356712</c:v>
                </c:pt>
                <c:pt idx="362">
                  <c:v>68.269410914356712</c:v>
                </c:pt>
                <c:pt idx="363">
                  <c:v>68.269410914356712</c:v>
                </c:pt>
                <c:pt idx="364">
                  <c:v>68.269410914356712</c:v>
                </c:pt>
                <c:pt idx="365">
                  <c:v>68.269410914356712</c:v>
                </c:pt>
                <c:pt idx="366">
                  <c:v>68.269410914356712</c:v>
                </c:pt>
                <c:pt idx="367">
                  <c:v>68.269410914356712</c:v>
                </c:pt>
                <c:pt idx="368">
                  <c:v>68.269410914356712</c:v>
                </c:pt>
                <c:pt idx="369">
                  <c:v>68.269410914356712</c:v>
                </c:pt>
                <c:pt idx="370">
                  <c:v>68.269410914356712</c:v>
                </c:pt>
                <c:pt idx="371">
                  <c:v>68.269410914356712</c:v>
                </c:pt>
                <c:pt idx="372">
                  <c:v>68.269410914356712</c:v>
                </c:pt>
                <c:pt idx="373">
                  <c:v>68.269410914356712</c:v>
                </c:pt>
                <c:pt idx="374">
                  <c:v>68.269410914356712</c:v>
                </c:pt>
                <c:pt idx="375">
                  <c:v>68.269410914356712</c:v>
                </c:pt>
                <c:pt idx="376">
                  <c:v>68.269410914356712</c:v>
                </c:pt>
                <c:pt idx="377">
                  <c:v>68.269410914356712</c:v>
                </c:pt>
                <c:pt idx="378">
                  <c:v>68.269410914356712</c:v>
                </c:pt>
                <c:pt idx="379">
                  <c:v>68.269410914356712</c:v>
                </c:pt>
                <c:pt idx="380">
                  <c:v>68.269410914356712</c:v>
                </c:pt>
                <c:pt idx="381">
                  <c:v>68.269410914356712</c:v>
                </c:pt>
                <c:pt idx="382">
                  <c:v>68.269410914356712</c:v>
                </c:pt>
                <c:pt idx="383">
                  <c:v>68.269410914356712</c:v>
                </c:pt>
                <c:pt idx="384">
                  <c:v>68.269410914356712</c:v>
                </c:pt>
                <c:pt idx="385">
                  <c:v>68.269410914356712</c:v>
                </c:pt>
                <c:pt idx="386">
                  <c:v>68.269410914356712</c:v>
                </c:pt>
                <c:pt idx="387">
                  <c:v>68.269410914356712</c:v>
                </c:pt>
                <c:pt idx="388">
                  <c:v>68.269410914356712</c:v>
                </c:pt>
                <c:pt idx="389">
                  <c:v>68.269410914356712</c:v>
                </c:pt>
                <c:pt idx="390">
                  <c:v>68.269410914356712</c:v>
                </c:pt>
                <c:pt idx="391">
                  <c:v>68.269410914356712</c:v>
                </c:pt>
                <c:pt idx="392">
                  <c:v>68.269410914356712</c:v>
                </c:pt>
                <c:pt idx="393">
                  <c:v>68.269410914356712</c:v>
                </c:pt>
                <c:pt idx="394">
                  <c:v>68.269410914356712</c:v>
                </c:pt>
                <c:pt idx="395">
                  <c:v>68.269410914356712</c:v>
                </c:pt>
                <c:pt idx="396">
                  <c:v>68.269410914356712</c:v>
                </c:pt>
                <c:pt idx="397">
                  <c:v>68.269410914356712</c:v>
                </c:pt>
                <c:pt idx="398">
                  <c:v>68.269410914356712</c:v>
                </c:pt>
                <c:pt idx="399">
                  <c:v>68.269410914356712</c:v>
                </c:pt>
                <c:pt idx="400">
                  <c:v>68.269410914356712</c:v>
                </c:pt>
                <c:pt idx="401">
                  <c:v>68.269410914356712</c:v>
                </c:pt>
                <c:pt idx="402">
                  <c:v>68.269410914356712</c:v>
                </c:pt>
                <c:pt idx="403">
                  <c:v>68.269410914356712</c:v>
                </c:pt>
                <c:pt idx="404">
                  <c:v>68.269410914356712</c:v>
                </c:pt>
                <c:pt idx="405">
                  <c:v>68.269410914356712</c:v>
                </c:pt>
                <c:pt idx="406">
                  <c:v>68.269410914356712</c:v>
                </c:pt>
                <c:pt idx="407">
                  <c:v>68.269410914356712</c:v>
                </c:pt>
                <c:pt idx="408">
                  <c:v>68.269410914356712</c:v>
                </c:pt>
                <c:pt idx="409">
                  <c:v>68.269410914356712</c:v>
                </c:pt>
                <c:pt idx="410">
                  <c:v>68.269410914356712</c:v>
                </c:pt>
                <c:pt idx="411">
                  <c:v>68.269410914356712</c:v>
                </c:pt>
                <c:pt idx="412">
                  <c:v>68.269410914356712</c:v>
                </c:pt>
                <c:pt idx="413">
                  <c:v>68.269410914356712</c:v>
                </c:pt>
                <c:pt idx="414">
                  <c:v>68.269410914356712</c:v>
                </c:pt>
                <c:pt idx="415">
                  <c:v>68.269410914356712</c:v>
                </c:pt>
                <c:pt idx="416">
                  <c:v>68.269410914356712</c:v>
                </c:pt>
                <c:pt idx="417">
                  <c:v>68.269410914356712</c:v>
                </c:pt>
                <c:pt idx="418">
                  <c:v>68.269410914356712</c:v>
                </c:pt>
                <c:pt idx="419">
                  <c:v>68.269410914356712</c:v>
                </c:pt>
                <c:pt idx="420">
                  <c:v>68.269410914356712</c:v>
                </c:pt>
                <c:pt idx="421">
                  <c:v>68.269410914356712</c:v>
                </c:pt>
                <c:pt idx="422">
                  <c:v>68.269410914356712</c:v>
                </c:pt>
                <c:pt idx="423">
                  <c:v>68.269410914356712</c:v>
                </c:pt>
                <c:pt idx="424">
                  <c:v>68.269410914356712</c:v>
                </c:pt>
                <c:pt idx="425">
                  <c:v>68.269410914356712</c:v>
                </c:pt>
                <c:pt idx="426">
                  <c:v>68.269410914356712</c:v>
                </c:pt>
                <c:pt idx="427">
                  <c:v>68.269410914356712</c:v>
                </c:pt>
                <c:pt idx="428">
                  <c:v>68.269410914356712</c:v>
                </c:pt>
                <c:pt idx="429">
                  <c:v>68.269410914356712</c:v>
                </c:pt>
                <c:pt idx="430">
                  <c:v>68.269410914356712</c:v>
                </c:pt>
                <c:pt idx="431">
                  <c:v>68.269410914356712</c:v>
                </c:pt>
                <c:pt idx="432">
                  <c:v>68.269410914356712</c:v>
                </c:pt>
                <c:pt idx="433">
                  <c:v>68.269410914356712</c:v>
                </c:pt>
                <c:pt idx="434">
                  <c:v>68.269410914356712</c:v>
                </c:pt>
                <c:pt idx="435">
                  <c:v>68.269410914356712</c:v>
                </c:pt>
                <c:pt idx="436">
                  <c:v>68.269410914356712</c:v>
                </c:pt>
                <c:pt idx="437">
                  <c:v>68.269410914356712</c:v>
                </c:pt>
                <c:pt idx="438">
                  <c:v>68.269410914356712</c:v>
                </c:pt>
                <c:pt idx="439">
                  <c:v>68.269410914356712</c:v>
                </c:pt>
                <c:pt idx="440">
                  <c:v>68.269410914356712</c:v>
                </c:pt>
                <c:pt idx="441">
                  <c:v>68.269410914356712</c:v>
                </c:pt>
                <c:pt idx="442">
                  <c:v>68.269410914356712</c:v>
                </c:pt>
                <c:pt idx="443">
                  <c:v>68.269410914356712</c:v>
                </c:pt>
                <c:pt idx="444">
                  <c:v>68.269410914356712</c:v>
                </c:pt>
                <c:pt idx="445">
                  <c:v>68.269410914356712</c:v>
                </c:pt>
                <c:pt idx="446">
                  <c:v>68.269410914356712</c:v>
                </c:pt>
                <c:pt idx="447">
                  <c:v>68.269410914356712</c:v>
                </c:pt>
                <c:pt idx="448">
                  <c:v>68.269410914356712</c:v>
                </c:pt>
                <c:pt idx="449">
                  <c:v>68.269410914356712</c:v>
                </c:pt>
                <c:pt idx="450">
                  <c:v>68.269410914356712</c:v>
                </c:pt>
                <c:pt idx="451">
                  <c:v>68.269410914356712</c:v>
                </c:pt>
                <c:pt idx="452">
                  <c:v>68.269410914356712</c:v>
                </c:pt>
                <c:pt idx="453">
                  <c:v>68.269410914356712</c:v>
                </c:pt>
                <c:pt idx="454">
                  <c:v>68.269410914356712</c:v>
                </c:pt>
                <c:pt idx="455">
                  <c:v>68.269410914356712</c:v>
                </c:pt>
                <c:pt idx="456">
                  <c:v>68.269410914356712</c:v>
                </c:pt>
                <c:pt idx="457">
                  <c:v>68.269410914356712</c:v>
                </c:pt>
                <c:pt idx="458">
                  <c:v>68.269410914356712</c:v>
                </c:pt>
                <c:pt idx="459">
                  <c:v>68.269410914356712</c:v>
                </c:pt>
                <c:pt idx="460">
                  <c:v>68.269410914356712</c:v>
                </c:pt>
                <c:pt idx="461">
                  <c:v>68.269410914356712</c:v>
                </c:pt>
                <c:pt idx="462">
                  <c:v>68.269410914356712</c:v>
                </c:pt>
                <c:pt idx="463">
                  <c:v>68.269410914356712</c:v>
                </c:pt>
                <c:pt idx="464">
                  <c:v>68.269410914356712</c:v>
                </c:pt>
                <c:pt idx="465">
                  <c:v>68.269410914356712</c:v>
                </c:pt>
                <c:pt idx="466">
                  <c:v>68.269410914356712</c:v>
                </c:pt>
                <c:pt idx="467">
                  <c:v>68.269410914356712</c:v>
                </c:pt>
                <c:pt idx="468">
                  <c:v>68.269410914356712</c:v>
                </c:pt>
                <c:pt idx="469">
                  <c:v>68.269410914356712</c:v>
                </c:pt>
                <c:pt idx="470">
                  <c:v>68.269410914356712</c:v>
                </c:pt>
                <c:pt idx="471">
                  <c:v>68.269410914356712</c:v>
                </c:pt>
                <c:pt idx="472">
                  <c:v>68.269410914356712</c:v>
                </c:pt>
                <c:pt idx="473">
                  <c:v>68.269410914356712</c:v>
                </c:pt>
                <c:pt idx="474">
                  <c:v>68.269410914356712</c:v>
                </c:pt>
                <c:pt idx="475">
                  <c:v>68.269410914356712</c:v>
                </c:pt>
                <c:pt idx="476">
                  <c:v>68.269410914356712</c:v>
                </c:pt>
                <c:pt idx="477">
                  <c:v>68.269410914356712</c:v>
                </c:pt>
                <c:pt idx="478">
                  <c:v>68.269410914356712</c:v>
                </c:pt>
                <c:pt idx="479">
                  <c:v>68.269410914356712</c:v>
                </c:pt>
                <c:pt idx="480">
                  <c:v>68.269410914356712</c:v>
                </c:pt>
                <c:pt idx="481">
                  <c:v>68.269410914356712</c:v>
                </c:pt>
                <c:pt idx="482">
                  <c:v>68.269410914356712</c:v>
                </c:pt>
                <c:pt idx="483">
                  <c:v>68.269410914356712</c:v>
                </c:pt>
                <c:pt idx="484">
                  <c:v>68.269410914356712</c:v>
                </c:pt>
                <c:pt idx="485">
                  <c:v>68.269410914356712</c:v>
                </c:pt>
                <c:pt idx="486">
                  <c:v>68.269410914356712</c:v>
                </c:pt>
                <c:pt idx="487">
                  <c:v>68.269410914356712</c:v>
                </c:pt>
                <c:pt idx="488">
                  <c:v>68.269410914356712</c:v>
                </c:pt>
                <c:pt idx="489">
                  <c:v>68.269410914356712</c:v>
                </c:pt>
                <c:pt idx="490">
                  <c:v>68.269410914356712</c:v>
                </c:pt>
                <c:pt idx="491">
                  <c:v>68.269410914356712</c:v>
                </c:pt>
                <c:pt idx="492">
                  <c:v>68.269410914356712</c:v>
                </c:pt>
                <c:pt idx="493">
                  <c:v>68.269410914356712</c:v>
                </c:pt>
                <c:pt idx="494">
                  <c:v>68.269410914356712</c:v>
                </c:pt>
                <c:pt idx="495">
                  <c:v>68.269410914356712</c:v>
                </c:pt>
                <c:pt idx="496">
                  <c:v>68.269410914356712</c:v>
                </c:pt>
                <c:pt idx="497">
                  <c:v>68.269410914356712</c:v>
                </c:pt>
                <c:pt idx="498">
                  <c:v>68.269410914356712</c:v>
                </c:pt>
              </c:numCache>
            </c:numRef>
          </c:yVal>
          <c:smooth val="0"/>
        </c:ser>
        <c:dLbls>
          <c:showLegendKey val="0"/>
          <c:showVal val="0"/>
          <c:showCatName val="0"/>
          <c:showSerName val="0"/>
          <c:showPercent val="0"/>
          <c:showBubbleSize val="0"/>
        </c:dLbls>
        <c:axId val="145562624"/>
        <c:axId val="145601664"/>
      </c:scatterChart>
      <c:valAx>
        <c:axId val="145562624"/>
        <c:scaling>
          <c:orientation val="minMax"/>
          <c:max val="475"/>
          <c:min val="0"/>
        </c:scaling>
        <c:delete val="0"/>
        <c:axPos val="b"/>
        <c:title>
          <c:tx>
            <c:rich>
              <a:bodyPr/>
              <a:lstStyle/>
              <a:p>
                <a:pPr>
                  <a:defRPr/>
                </a:pPr>
                <a:r>
                  <a:rPr lang="en-GB" sz="1000" b="1" i="0" u="none" strike="noStrike" baseline="0">
                    <a:effectLst/>
                  </a:rPr>
                  <a:t>Number of children and young people with 1+ valid HbA1c measurements </a:t>
                </a:r>
                <a:endParaRPr lang="en-GB"/>
              </a:p>
            </c:rich>
          </c:tx>
          <c:overlay val="0"/>
        </c:title>
        <c:numFmt formatCode="General" sourceLinked="1"/>
        <c:majorTickMark val="out"/>
        <c:minorTickMark val="none"/>
        <c:tickLblPos val="nextTo"/>
        <c:crossAx val="145601664"/>
        <c:crosses val="autoZero"/>
        <c:crossBetween val="midCat"/>
      </c:valAx>
      <c:valAx>
        <c:axId val="145601664"/>
        <c:scaling>
          <c:orientation val="minMax"/>
          <c:max val="85"/>
          <c:min val="55"/>
        </c:scaling>
        <c:delete val="0"/>
        <c:axPos val="l"/>
        <c:title>
          <c:tx>
            <c:rich>
              <a:bodyPr rot="-5400000" vert="horz"/>
              <a:lstStyle/>
              <a:p>
                <a:pPr>
                  <a:defRPr/>
                </a:pPr>
                <a:r>
                  <a:rPr lang="en-GB"/>
                  <a:t>Mean</a:t>
                </a:r>
                <a:r>
                  <a:rPr lang="en-GB" baseline="0"/>
                  <a:t> adjusted HbA1c (mmol/mol) </a:t>
                </a:r>
                <a:endParaRPr lang="en-GB"/>
              </a:p>
            </c:rich>
          </c:tx>
          <c:overlay val="0"/>
        </c:title>
        <c:numFmt formatCode="0" sourceLinked="0"/>
        <c:majorTickMark val="out"/>
        <c:minorTickMark val="none"/>
        <c:tickLblPos val="nextTo"/>
        <c:crossAx val="145562624"/>
        <c:crosses val="autoZero"/>
        <c:crossBetween val="midCat"/>
      </c:valAx>
    </c:plotArea>
    <c:legend>
      <c:legendPos val="t"/>
      <c:legendEntry>
        <c:idx val="4"/>
        <c:delete val="1"/>
      </c:legendEntry>
      <c:legendEntry>
        <c:idx val="6"/>
        <c:delete val="1"/>
      </c:legendEntry>
      <c:layout>
        <c:manualLayout>
          <c:xMode val="edge"/>
          <c:yMode val="edge"/>
          <c:x val="6.0136446358839295E-2"/>
          <c:y val="2.0125772874578403E-2"/>
          <c:w val="0.9398635536411607"/>
          <c:h val="0.13332901941001377"/>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60021929065877"/>
          <c:y val="0.14290804212149946"/>
          <c:w val="0.84165697398061468"/>
          <c:h val="0.71933051431650286"/>
        </c:manualLayout>
      </c:layout>
      <c:scatterChart>
        <c:scatterStyle val="lineMarker"/>
        <c:varyColors val="0"/>
        <c:ser>
          <c:idx val="0"/>
          <c:order val="0"/>
          <c:tx>
            <c:v>All other units</c:v>
          </c:tx>
          <c:spPr>
            <a:ln w="28575">
              <a:noFill/>
            </a:ln>
          </c:spPr>
          <c:marker>
            <c:symbol val="diamond"/>
            <c:size val="3"/>
            <c:spPr>
              <a:solidFill>
                <a:schemeClr val="accent1">
                  <a:lumMod val="40000"/>
                  <a:lumOff val="60000"/>
                </a:schemeClr>
              </a:solidFill>
              <a:ln>
                <a:noFill/>
              </a:ln>
            </c:spPr>
          </c:marker>
          <c:xVal>
            <c:numRef>
              <c:f>'HbA1c&lt;58_adjusted'!$D$3:$D$177</c:f>
              <c:numCache>
                <c:formatCode>General</c:formatCode>
                <c:ptCount val="175"/>
                <c:pt idx="0">
                  <c:v>113</c:v>
                </c:pt>
                <c:pt idx="1">
                  <c:v>286</c:v>
                </c:pt>
                <c:pt idx="2">
                  <c:v>181</c:v>
                </c:pt>
                <c:pt idx="3">
                  <c:v>216</c:v>
                </c:pt>
                <c:pt idx="4">
                  <c:v>243</c:v>
                </c:pt>
                <c:pt idx="5">
                  <c:v>164</c:v>
                </c:pt>
                <c:pt idx="6">
                  <c:v>326</c:v>
                </c:pt>
                <c:pt idx="7">
                  <c:v>90</c:v>
                </c:pt>
                <c:pt idx="8">
                  <c:v>140</c:v>
                </c:pt>
                <c:pt idx="9">
                  <c:v>120</c:v>
                </c:pt>
                <c:pt idx="10">
                  <c:v>102</c:v>
                </c:pt>
                <c:pt idx="11">
                  <c:v>53</c:v>
                </c:pt>
                <c:pt idx="12">
                  <c:v>101</c:v>
                </c:pt>
                <c:pt idx="13">
                  <c:v>53</c:v>
                </c:pt>
                <c:pt idx="14">
                  <c:v>89</c:v>
                </c:pt>
                <c:pt idx="15">
                  <c:v>122</c:v>
                </c:pt>
                <c:pt idx="16">
                  <c:v>196</c:v>
                </c:pt>
                <c:pt idx="17">
                  <c:v>105</c:v>
                </c:pt>
                <c:pt idx="18">
                  <c:v>156</c:v>
                </c:pt>
                <c:pt idx="19">
                  <c:v>47</c:v>
                </c:pt>
                <c:pt idx="20">
                  <c:v>106</c:v>
                </c:pt>
                <c:pt idx="21">
                  <c:v>310</c:v>
                </c:pt>
                <c:pt idx="22">
                  <c:v>236</c:v>
                </c:pt>
                <c:pt idx="23">
                  <c:v>54</c:v>
                </c:pt>
                <c:pt idx="24">
                  <c:v>91</c:v>
                </c:pt>
                <c:pt idx="25">
                  <c:v>101</c:v>
                </c:pt>
                <c:pt idx="26">
                  <c:v>87</c:v>
                </c:pt>
                <c:pt idx="27">
                  <c:v>289</c:v>
                </c:pt>
                <c:pt idx="28">
                  <c:v>119</c:v>
                </c:pt>
                <c:pt idx="29">
                  <c:v>111</c:v>
                </c:pt>
                <c:pt idx="30">
                  <c:v>227</c:v>
                </c:pt>
                <c:pt idx="31">
                  <c:v>128</c:v>
                </c:pt>
                <c:pt idx="32">
                  <c:v>104</c:v>
                </c:pt>
                <c:pt idx="33">
                  <c:v>239</c:v>
                </c:pt>
                <c:pt idx="34">
                  <c:v>252</c:v>
                </c:pt>
                <c:pt idx="35">
                  <c:v>280</c:v>
                </c:pt>
                <c:pt idx="36">
                  <c:v>85</c:v>
                </c:pt>
                <c:pt idx="37">
                  <c:v>85</c:v>
                </c:pt>
                <c:pt idx="38">
                  <c:v>120</c:v>
                </c:pt>
                <c:pt idx="39">
                  <c:v>147</c:v>
                </c:pt>
                <c:pt idx="40">
                  <c:v>183</c:v>
                </c:pt>
                <c:pt idx="41">
                  <c:v>79</c:v>
                </c:pt>
                <c:pt idx="42">
                  <c:v>109</c:v>
                </c:pt>
                <c:pt idx="43">
                  <c:v>203</c:v>
                </c:pt>
                <c:pt idx="44">
                  <c:v>291</c:v>
                </c:pt>
                <c:pt idx="45">
                  <c:v>80</c:v>
                </c:pt>
                <c:pt idx="46">
                  <c:v>147</c:v>
                </c:pt>
                <c:pt idx="47">
                  <c:v>102</c:v>
                </c:pt>
                <c:pt idx="48">
                  <c:v>213</c:v>
                </c:pt>
                <c:pt idx="49">
                  <c:v>185</c:v>
                </c:pt>
                <c:pt idx="50">
                  <c:v>99</c:v>
                </c:pt>
                <c:pt idx="51">
                  <c:v>158</c:v>
                </c:pt>
                <c:pt idx="52">
                  <c:v>95</c:v>
                </c:pt>
                <c:pt idx="53">
                  <c:v>193</c:v>
                </c:pt>
                <c:pt idx="54">
                  <c:v>177</c:v>
                </c:pt>
                <c:pt idx="55">
                  <c:v>162</c:v>
                </c:pt>
                <c:pt idx="56">
                  <c:v>155</c:v>
                </c:pt>
                <c:pt idx="57">
                  <c:v>78</c:v>
                </c:pt>
                <c:pt idx="58">
                  <c:v>362</c:v>
                </c:pt>
                <c:pt idx="59">
                  <c:v>47</c:v>
                </c:pt>
                <c:pt idx="60">
                  <c:v>162</c:v>
                </c:pt>
                <c:pt idx="61">
                  <c:v>196</c:v>
                </c:pt>
                <c:pt idx="62">
                  <c:v>181</c:v>
                </c:pt>
                <c:pt idx="63">
                  <c:v>82</c:v>
                </c:pt>
                <c:pt idx="64">
                  <c:v>54</c:v>
                </c:pt>
                <c:pt idx="65">
                  <c:v>128</c:v>
                </c:pt>
                <c:pt idx="66">
                  <c:v>99</c:v>
                </c:pt>
                <c:pt idx="67">
                  <c:v>111</c:v>
                </c:pt>
                <c:pt idx="68">
                  <c:v>162</c:v>
                </c:pt>
                <c:pt idx="69">
                  <c:v>250</c:v>
                </c:pt>
                <c:pt idx="70">
                  <c:v>67</c:v>
                </c:pt>
                <c:pt idx="71">
                  <c:v>258</c:v>
                </c:pt>
                <c:pt idx="72">
                  <c:v>178</c:v>
                </c:pt>
                <c:pt idx="73">
                  <c:v>45</c:v>
                </c:pt>
                <c:pt idx="74">
                  <c:v>266</c:v>
                </c:pt>
                <c:pt idx="75">
                  <c:v>77</c:v>
                </c:pt>
                <c:pt idx="76">
                  <c:v>394</c:v>
                </c:pt>
                <c:pt idx="77">
                  <c:v>160</c:v>
                </c:pt>
                <c:pt idx="78">
                  <c:v>139</c:v>
                </c:pt>
                <c:pt idx="79">
                  <c:v>155</c:v>
                </c:pt>
                <c:pt idx="80">
                  <c:v>111</c:v>
                </c:pt>
                <c:pt idx="81">
                  <c:v>104</c:v>
                </c:pt>
                <c:pt idx="82">
                  <c:v>282</c:v>
                </c:pt>
                <c:pt idx="83">
                  <c:v>236</c:v>
                </c:pt>
                <c:pt idx="84">
                  <c:v>120</c:v>
                </c:pt>
                <c:pt idx="85">
                  <c:v>60</c:v>
                </c:pt>
                <c:pt idx="86">
                  <c:v>83</c:v>
                </c:pt>
                <c:pt idx="87">
                  <c:v>187</c:v>
                </c:pt>
                <c:pt idx="88">
                  <c:v>154</c:v>
                </c:pt>
                <c:pt idx="89">
                  <c:v>112</c:v>
                </c:pt>
                <c:pt idx="90">
                  <c:v>118</c:v>
                </c:pt>
                <c:pt idx="91">
                  <c:v>118</c:v>
                </c:pt>
                <c:pt idx="92">
                  <c:v>85</c:v>
                </c:pt>
                <c:pt idx="93">
                  <c:v>197</c:v>
                </c:pt>
                <c:pt idx="94">
                  <c:v>265</c:v>
                </c:pt>
                <c:pt idx="95">
                  <c:v>119</c:v>
                </c:pt>
                <c:pt idx="96">
                  <c:v>69</c:v>
                </c:pt>
                <c:pt idx="97">
                  <c:v>74</c:v>
                </c:pt>
                <c:pt idx="98">
                  <c:v>153</c:v>
                </c:pt>
                <c:pt idx="99">
                  <c:v>212</c:v>
                </c:pt>
                <c:pt idx="100">
                  <c:v>99</c:v>
                </c:pt>
                <c:pt idx="101">
                  <c:v>126</c:v>
                </c:pt>
                <c:pt idx="102">
                  <c:v>38</c:v>
                </c:pt>
                <c:pt idx="103">
                  <c:v>183</c:v>
                </c:pt>
                <c:pt idx="104">
                  <c:v>221</c:v>
                </c:pt>
                <c:pt idx="105">
                  <c:v>159</c:v>
                </c:pt>
                <c:pt idx="106">
                  <c:v>82</c:v>
                </c:pt>
                <c:pt idx="107">
                  <c:v>442</c:v>
                </c:pt>
                <c:pt idx="108">
                  <c:v>75</c:v>
                </c:pt>
                <c:pt idx="109">
                  <c:v>58</c:v>
                </c:pt>
                <c:pt idx="110">
                  <c:v>160</c:v>
                </c:pt>
                <c:pt idx="111">
                  <c:v>111</c:v>
                </c:pt>
                <c:pt idx="112">
                  <c:v>140</c:v>
                </c:pt>
                <c:pt idx="113">
                  <c:v>125</c:v>
                </c:pt>
                <c:pt idx="114">
                  <c:v>103</c:v>
                </c:pt>
                <c:pt idx="115">
                  <c:v>103</c:v>
                </c:pt>
                <c:pt idx="116">
                  <c:v>123</c:v>
                </c:pt>
                <c:pt idx="117">
                  <c:v>146</c:v>
                </c:pt>
                <c:pt idx="118">
                  <c:v>128</c:v>
                </c:pt>
                <c:pt idx="119">
                  <c:v>55</c:v>
                </c:pt>
                <c:pt idx="120">
                  <c:v>116</c:v>
                </c:pt>
                <c:pt idx="121">
                  <c:v>279</c:v>
                </c:pt>
                <c:pt idx="122">
                  <c:v>152</c:v>
                </c:pt>
                <c:pt idx="123">
                  <c:v>121</c:v>
                </c:pt>
                <c:pt idx="124">
                  <c:v>175</c:v>
                </c:pt>
                <c:pt idx="125">
                  <c:v>35</c:v>
                </c:pt>
                <c:pt idx="126">
                  <c:v>106</c:v>
                </c:pt>
                <c:pt idx="127">
                  <c:v>155</c:v>
                </c:pt>
                <c:pt idx="128">
                  <c:v>165</c:v>
                </c:pt>
                <c:pt idx="129">
                  <c:v>163</c:v>
                </c:pt>
                <c:pt idx="130">
                  <c:v>99</c:v>
                </c:pt>
                <c:pt idx="131">
                  <c:v>151</c:v>
                </c:pt>
                <c:pt idx="132">
                  <c:v>109</c:v>
                </c:pt>
                <c:pt idx="133">
                  <c:v>41</c:v>
                </c:pt>
                <c:pt idx="134">
                  <c:v>108</c:v>
                </c:pt>
                <c:pt idx="135">
                  <c:v>126</c:v>
                </c:pt>
                <c:pt idx="136">
                  <c:v>155</c:v>
                </c:pt>
                <c:pt idx="137">
                  <c:v>149</c:v>
                </c:pt>
                <c:pt idx="138">
                  <c:v>193</c:v>
                </c:pt>
                <c:pt idx="139">
                  <c:v>99</c:v>
                </c:pt>
                <c:pt idx="140">
                  <c:v>199</c:v>
                </c:pt>
                <c:pt idx="141">
                  <c:v>36</c:v>
                </c:pt>
                <c:pt idx="142">
                  <c:v>203</c:v>
                </c:pt>
                <c:pt idx="143">
                  <c:v>102</c:v>
                </c:pt>
                <c:pt idx="144">
                  <c:v>169</c:v>
                </c:pt>
                <c:pt idx="145">
                  <c:v>78</c:v>
                </c:pt>
                <c:pt idx="146">
                  <c:v>44</c:v>
                </c:pt>
                <c:pt idx="147">
                  <c:v>125</c:v>
                </c:pt>
                <c:pt idx="148">
                  <c:v>61</c:v>
                </c:pt>
                <c:pt idx="149">
                  <c:v>1</c:v>
                </c:pt>
                <c:pt idx="150">
                  <c:v>102</c:v>
                </c:pt>
                <c:pt idx="151">
                  <c:v>83</c:v>
                </c:pt>
                <c:pt idx="152">
                  <c:v>107</c:v>
                </c:pt>
                <c:pt idx="153">
                  <c:v>457</c:v>
                </c:pt>
                <c:pt idx="154">
                  <c:v>209</c:v>
                </c:pt>
                <c:pt idx="155">
                  <c:v>113</c:v>
                </c:pt>
                <c:pt idx="156">
                  <c:v>220</c:v>
                </c:pt>
                <c:pt idx="157">
                  <c:v>177</c:v>
                </c:pt>
                <c:pt idx="158">
                  <c:v>204</c:v>
                </c:pt>
                <c:pt idx="159">
                  <c:v>112</c:v>
                </c:pt>
                <c:pt idx="160">
                  <c:v>158</c:v>
                </c:pt>
                <c:pt idx="161">
                  <c:v>183</c:v>
                </c:pt>
                <c:pt idx="162">
                  <c:v>109</c:v>
                </c:pt>
                <c:pt idx="163">
                  <c:v>127</c:v>
                </c:pt>
                <c:pt idx="164">
                  <c:v>106</c:v>
                </c:pt>
                <c:pt idx="165">
                  <c:v>78</c:v>
                </c:pt>
                <c:pt idx="166">
                  <c:v>103</c:v>
                </c:pt>
                <c:pt idx="167">
                  <c:v>99</c:v>
                </c:pt>
                <c:pt idx="168">
                  <c:v>272</c:v>
                </c:pt>
                <c:pt idx="169">
                  <c:v>266</c:v>
                </c:pt>
                <c:pt idx="170">
                  <c:v>259</c:v>
                </c:pt>
                <c:pt idx="171">
                  <c:v>130</c:v>
                </c:pt>
                <c:pt idx="172">
                  <c:v>250</c:v>
                </c:pt>
              </c:numCache>
            </c:numRef>
          </c:xVal>
          <c:yVal>
            <c:numRef>
              <c:f>'HbA1c&lt;58_adjusted'!$E$3:$E$177</c:f>
              <c:numCache>
                <c:formatCode>0.0%</c:formatCode>
                <c:ptCount val="175"/>
                <c:pt idx="0">
                  <c:v>0.25645634061349282</c:v>
                </c:pt>
                <c:pt idx="1">
                  <c:v>0.32742000307919911</c:v>
                </c:pt>
                <c:pt idx="2">
                  <c:v>0.28813688478179761</c:v>
                </c:pt>
                <c:pt idx="3">
                  <c:v>0.3025588548262747</c:v>
                </c:pt>
                <c:pt idx="4">
                  <c:v>0.36613403516203363</c:v>
                </c:pt>
                <c:pt idx="5">
                  <c:v>0.38568194361553026</c:v>
                </c:pt>
                <c:pt idx="6">
                  <c:v>0.39169768697407792</c:v>
                </c:pt>
                <c:pt idx="7">
                  <c:v>0.20273871358138615</c:v>
                </c:pt>
                <c:pt idx="8">
                  <c:v>0.2589208218568636</c:v>
                </c:pt>
                <c:pt idx="9">
                  <c:v>0.15383509035626314</c:v>
                </c:pt>
                <c:pt idx="10">
                  <c:v>0.16874501508644599</c:v>
                </c:pt>
                <c:pt idx="11">
                  <c:v>0.16274267139462398</c:v>
                </c:pt>
                <c:pt idx="12">
                  <c:v>0.34451684868539223</c:v>
                </c:pt>
                <c:pt idx="13">
                  <c:v>0.3043590228167386</c:v>
                </c:pt>
                <c:pt idx="14">
                  <c:v>0.30973630976883443</c:v>
                </c:pt>
                <c:pt idx="15">
                  <c:v>0.19969029675850888</c:v>
                </c:pt>
                <c:pt idx="16">
                  <c:v>0.16219134195658433</c:v>
                </c:pt>
                <c:pt idx="17">
                  <c:v>0.21972796389317381</c:v>
                </c:pt>
                <c:pt idx="18">
                  <c:v>0.26444919489888585</c:v>
                </c:pt>
                <c:pt idx="19">
                  <c:v>0.45116194364323775</c:v>
                </c:pt>
                <c:pt idx="20">
                  <c:v>0.17788000685538299</c:v>
                </c:pt>
                <c:pt idx="21">
                  <c:v>0.26462947679231125</c:v>
                </c:pt>
                <c:pt idx="22">
                  <c:v>0.2098020084390107</c:v>
                </c:pt>
                <c:pt idx="23">
                  <c:v>0.20300777058112099</c:v>
                </c:pt>
                <c:pt idx="24">
                  <c:v>0.27069355992255267</c:v>
                </c:pt>
                <c:pt idx="25">
                  <c:v>0.26903514966312581</c:v>
                </c:pt>
                <c:pt idx="26">
                  <c:v>0.15246811401294985</c:v>
                </c:pt>
                <c:pt idx="27">
                  <c:v>0.30389557612356577</c:v>
                </c:pt>
                <c:pt idx="28">
                  <c:v>0.21080532421429926</c:v>
                </c:pt>
                <c:pt idx="29">
                  <c:v>0.2854212450466464</c:v>
                </c:pt>
                <c:pt idx="30">
                  <c:v>0.31173667340844835</c:v>
                </c:pt>
                <c:pt idx="31">
                  <c:v>0.46770616545483201</c:v>
                </c:pt>
                <c:pt idx="32">
                  <c:v>0.26590041454645474</c:v>
                </c:pt>
                <c:pt idx="33">
                  <c:v>0.15848554998616909</c:v>
                </c:pt>
                <c:pt idx="34">
                  <c:v>0.26372166243103434</c:v>
                </c:pt>
                <c:pt idx="35">
                  <c:v>0.47223044871226355</c:v>
                </c:pt>
                <c:pt idx="36">
                  <c:v>0.27399436760212226</c:v>
                </c:pt>
                <c:pt idx="37">
                  <c:v>0.18372119381066304</c:v>
                </c:pt>
                <c:pt idx="38">
                  <c:v>0.24101555736587635</c:v>
                </c:pt>
                <c:pt idx="39">
                  <c:v>0.26251407987752579</c:v>
                </c:pt>
                <c:pt idx="40">
                  <c:v>0.13514888668818362</c:v>
                </c:pt>
                <c:pt idx="41">
                  <c:v>0.26755164168536455</c:v>
                </c:pt>
                <c:pt idx="42">
                  <c:v>0.1726287558000604</c:v>
                </c:pt>
                <c:pt idx="43">
                  <c:v>0.24795219995744563</c:v>
                </c:pt>
                <c:pt idx="44">
                  <c:v>0.20379097788982328</c:v>
                </c:pt>
                <c:pt idx="45">
                  <c:v>0.30746846076027873</c:v>
                </c:pt>
                <c:pt idx="46">
                  <c:v>0.34302236095336697</c:v>
                </c:pt>
                <c:pt idx="47">
                  <c:v>0.34073778614752948</c:v>
                </c:pt>
                <c:pt idx="48">
                  <c:v>0.48220506982049777</c:v>
                </c:pt>
                <c:pt idx="49">
                  <c:v>0.22179088108412354</c:v>
                </c:pt>
                <c:pt idx="50">
                  <c:v>0.2812583048387487</c:v>
                </c:pt>
                <c:pt idx="51">
                  <c:v>0.2141327912762043</c:v>
                </c:pt>
                <c:pt idx="52">
                  <c:v>0.19528567826589419</c:v>
                </c:pt>
                <c:pt idx="53">
                  <c:v>0.35766621836838153</c:v>
                </c:pt>
                <c:pt idx="54">
                  <c:v>0.24037378885866229</c:v>
                </c:pt>
                <c:pt idx="55">
                  <c:v>0.3061481679784176</c:v>
                </c:pt>
                <c:pt idx="56">
                  <c:v>0.36246919837366032</c:v>
                </c:pt>
                <c:pt idx="57">
                  <c:v>0.23550841673391609</c:v>
                </c:pt>
                <c:pt idx="58">
                  <c:v>0.2868530168875757</c:v>
                </c:pt>
                <c:pt idx="59">
                  <c:v>0.260827670115027</c:v>
                </c:pt>
                <c:pt idx="60">
                  <c:v>0.19773884723939261</c:v>
                </c:pt>
                <c:pt idx="61">
                  <c:v>0.19432847152002986</c:v>
                </c:pt>
                <c:pt idx="62">
                  <c:v>0.27430264746548799</c:v>
                </c:pt>
                <c:pt idx="63">
                  <c:v>0.1580420636691463</c:v>
                </c:pt>
                <c:pt idx="64">
                  <c:v>0.26846583355916698</c:v>
                </c:pt>
                <c:pt idx="65">
                  <c:v>0.19647854547430818</c:v>
                </c:pt>
                <c:pt idx="66">
                  <c:v>0.35973521714787099</c:v>
                </c:pt>
                <c:pt idx="67">
                  <c:v>0.32359628577843558</c:v>
                </c:pt>
                <c:pt idx="68">
                  <c:v>0.20949914788789506</c:v>
                </c:pt>
                <c:pt idx="69">
                  <c:v>0.22766669948530782</c:v>
                </c:pt>
                <c:pt idx="70">
                  <c:v>0.24640386395618927</c:v>
                </c:pt>
                <c:pt idx="71">
                  <c:v>0.29854228767951679</c:v>
                </c:pt>
                <c:pt idx="72">
                  <c:v>0.28077234627576808</c:v>
                </c:pt>
                <c:pt idx="73">
                  <c:v>0.43109600246219082</c:v>
                </c:pt>
                <c:pt idx="74">
                  <c:v>0.34456789895659307</c:v>
                </c:pt>
                <c:pt idx="75">
                  <c:v>0.32354831430561881</c:v>
                </c:pt>
                <c:pt idx="76">
                  <c:v>0.30928354542591258</c:v>
                </c:pt>
                <c:pt idx="77">
                  <c:v>0.2226496572246589</c:v>
                </c:pt>
                <c:pt idx="78">
                  <c:v>0.22772348600536016</c:v>
                </c:pt>
                <c:pt idx="79">
                  <c:v>0.11199219934337526</c:v>
                </c:pt>
                <c:pt idx="80">
                  <c:v>0.16528689948377909</c:v>
                </c:pt>
                <c:pt idx="81">
                  <c:v>0.17956741237616802</c:v>
                </c:pt>
                <c:pt idx="82">
                  <c:v>0.28551046646449324</c:v>
                </c:pt>
                <c:pt idx="83">
                  <c:v>0.28735633124846649</c:v>
                </c:pt>
                <c:pt idx="84">
                  <c:v>0.32340906609128423</c:v>
                </c:pt>
                <c:pt idx="85">
                  <c:v>0.17132784536721946</c:v>
                </c:pt>
                <c:pt idx="86">
                  <c:v>0.28310417072579896</c:v>
                </c:pt>
                <c:pt idx="87">
                  <c:v>0.22616209728667847</c:v>
                </c:pt>
                <c:pt idx="88">
                  <c:v>0.1898411252506686</c:v>
                </c:pt>
                <c:pt idx="89">
                  <c:v>0.34224795863403462</c:v>
                </c:pt>
                <c:pt idx="90">
                  <c:v>0.27493401358573066</c:v>
                </c:pt>
                <c:pt idx="91">
                  <c:v>0.25161830193703183</c:v>
                </c:pt>
                <c:pt idx="92">
                  <c:v>0.12972271386202194</c:v>
                </c:pt>
                <c:pt idx="93">
                  <c:v>0.27616092624943461</c:v>
                </c:pt>
                <c:pt idx="94">
                  <c:v>0.29104618246923336</c:v>
                </c:pt>
                <c:pt idx="95">
                  <c:v>0.21889085339771952</c:v>
                </c:pt>
                <c:pt idx="96">
                  <c:v>0.26997727743803934</c:v>
                </c:pt>
                <c:pt idx="97">
                  <c:v>0.23939170057857165</c:v>
                </c:pt>
                <c:pt idx="98">
                  <c:v>0.27307213233509264</c:v>
                </c:pt>
                <c:pt idx="99">
                  <c:v>0.1903391244397282</c:v>
                </c:pt>
                <c:pt idx="100">
                  <c:v>0.28882683354820421</c:v>
                </c:pt>
                <c:pt idx="101">
                  <c:v>0.29856889128102893</c:v>
                </c:pt>
                <c:pt idx="102">
                  <c:v>0.11205874817482464</c:v>
                </c:pt>
                <c:pt idx="103">
                  <c:v>0.26558472483748802</c:v>
                </c:pt>
                <c:pt idx="104">
                  <c:v>0.2445201652959447</c:v>
                </c:pt>
                <c:pt idx="105">
                  <c:v>0.26169972926363555</c:v>
                </c:pt>
                <c:pt idx="106">
                  <c:v>0.19589778872995037</c:v>
                </c:pt>
                <c:pt idx="107">
                  <c:v>0.19359049412241139</c:v>
                </c:pt>
                <c:pt idx="108">
                  <c:v>0.2049738984443269</c:v>
                </c:pt>
                <c:pt idx="109">
                  <c:v>0.30718713268901027</c:v>
                </c:pt>
                <c:pt idx="110">
                  <c:v>0.20807867029508739</c:v>
                </c:pt>
                <c:pt idx="111">
                  <c:v>0.33091061666851052</c:v>
                </c:pt>
                <c:pt idx="112">
                  <c:v>0.28962664754330569</c:v>
                </c:pt>
                <c:pt idx="113">
                  <c:v>0.24453156445003923</c:v>
                </c:pt>
                <c:pt idx="114">
                  <c:v>0.24000054221627498</c:v>
                </c:pt>
                <c:pt idx="115">
                  <c:v>0.18417108690234535</c:v>
                </c:pt>
                <c:pt idx="116">
                  <c:v>0.12826371558158992</c:v>
                </c:pt>
                <c:pt idx="117">
                  <c:v>0.38728770937214813</c:v>
                </c:pt>
                <c:pt idx="118">
                  <c:v>0.31764235536430152</c:v>
                </c:pt>
                <c:pt idx="119">
                  <c:v>0.38810537768912623</c:v>
                </c:pt>
                <c:pt idx="120">
                  <c:v>0.35538790962432015</c:v>
                </c:pt>
                <c:pt idx="121">
                  <c:v>0.14381337047803203</c:v>
                </c:pt>
                <c:pt idx="122">
                  <c:v>0.2765216809446151</c:v>
                </c:pt>
                <c:pt idx="123">
                  <c:v>0.25885334054095854</c:v>
                </c:pt>
                <c:pt idx="124">
                  <c:v>0.23558844531378825</c:v>
                </c:pt>
                <c:pt idx="125">
                  <c:v>0.37942610438930968</c:v>
                </c:pt>
                <c:pt idx="126">
                  <c:v>0.32632626483703353</c:v>
                </c:pt>
                <c:pt idx="127">
                  <c:v>0.17483827193020629</c:v>
                </c:pt>
                <c:pt idx="128">
                  <c:v>0.41601446867642117</c:v>
                </c:pt>
                <c:pt idx="129">
                  <c:v>0.20686589070268913</c:v>
                </c:pt>
                <c:pt idx="130">
                  <c:v>0.26606074909642424</c:v>
                </c:pt>
                <c:pt idx="131">
                  <c:v>0.38371838113790507</c:v>
                </c:pt>
                <c:pt idx="132">
                  <c:v>0.24446932885056957</c:v>
                </c:pt>
                <c:pt idx="133">
                  <c:v>0.35040525593029259</c:v>
                </c:pt>
                <c:pt idx="134">
                  <c:v>0.16987648873846267</c:v>
                </c:pt>
                <c:pt idx="135">
                  <c:v>0.34978654324163011</c:v>
                </c:pt>
                <c:pt idx="136">
                  <c:v>0.29105096038134326</c:v>
                </c:pt>
                <c:pt idx="137">
                  <c:v>0.3936507289903089</c:v>
                </c:pt>
                <c:pt idx="138">
                  <c:v>0.19830772977171146</c:v>
                </c:pt>
                <c:pt idx="139">
                  <c:v>0.2244006811605827</c:v>
                </c:pt>
                <c:pt idx="140">
                  <c:v>0.20910964215469607</c:v>
                </c:pt>
                <c:pt idx="141">
                  <c:v>0.29434058764336613</c:v>
                </c:pt>
                <c:pt idx="142">
                  <c:v>0.10054568099913545</c:v>
                </c:pt>
                <c:pt idx="143">
                  <c:v>0.29887987758284179</c:v>
                </c:pt>
                <c:pt idx="144">
                  <c:v>0.23356477168558321</c:v>
                </c:pt>
                <c:pt idx="145">
                  <c:v>0.39652616405141655</c:v>
                </c:pt>
                <c:pt idx="146">
                  <c:v>0.34146242565151624</c:v>
                </c:pt>
                <c:pt idx="147">
                  <c:v>0.20463057557722611</c:v>
                </c:pt>
                <c:pt idx="148">
                  <c:v>0.26444411417109381</c:v>
                </c:pt>
                <c:pt idx="149">
                  <c:v>0</c:v>
                </c:pt>
                <c:pt idx="150">
                  <c:v>0.35877396858119653</c:v>
                </c:pt>
                <c:pt idx="151">
                  <c:v>0.24308764710095898</c:v>
                </c:pt>
                <c:pt idx="152">
                  <c:v>0.2901021789385102</c:v>
                </c:pt>
                <c:pt idx="153">
                  <c:v>0.40503590665448314</c:v>
                </c:pt>
                <c:pt idx="154">
                  <c:v>0.19993953026911995</c:v>
                </c:pt>
                <c:pt idx="155">
                  <c:v>0.32964351159735261</c:v>
                </c:pt>
                <c:pt idx="156">
                  <c:v>0.20905232146288877</c:v>
                </c:pt>
                <c:pt idx="157">
                  <c:v>0.2145623742446264</c:v>
                </c:pt>
                <c:pt idx="158">
                  <c:v>0.31376252823193257</c:v>
                </c:pt>
                <c:pt idx="159">
                  <c:v>0.24427707774683058</c:v>
                </c:pt>
                <c:pt idx="160">
                  <c:v>0.24124473735689819</c:v>
                </c:pt>
                <c:pt idx="161">
                  <c:v>0.2091706719718166</c:v>
                </c:pt>
                <c:pt idx="162">
                  <c:v>0.4136326346656215</c:v>
                </c:pt>
                <c:pt idx="163">
                  <c:v>0.25962833238425992</c:v>
                </c:pt>
                <c:pt idx="164">
                  <c:v>0.26344255335308903</c:v>
                </c:pt>
                <c:pt idx="165">
                  <c:v>0.42958515619281684</c:v>
                </c:pt>
                <c:pt idx="166">
                  <c:v>0.22779191715389424</c:v>
                </c:pt>
                <c:pt idx="167">
                  <c:v>0.26150064080859586</c:v>
                </c:pt>
                <c:pt idx="168">
                  <c:v>0.1496354472264593</c:v>
                </c:pt>
                <c:pt idx="169">
                  <c:v>0.20408360916014753</c:v>
                </c:pt>
                <c:pt idx="170">
                  <c:v>0.28464866520724363</c:v>
                </c:pt>
                <c:pt idx="171">
                  <c:v>0.18897481753908843</c:v>
                </c:pt>
                <c:pt idx="172">
                  <c:v>0.31631649280774565</c:v>
                </c:pt>
              </c:numCache>
            </c:numRef>
          </c:yVal>
          <c:smooth val="0"/>
        </c:ser>
        <c:ser>
          <c:idx val="6"/>
          <c:order val="1"/>
          <c:tx>
            <c:strRef>
              <c:f>'Unit list'!$E$1</c:f>
              <c:strCache>
                <c:ptCount val="1"/>
                <c:pt idx="0">
                  <c:v>Units in East of England</c:v>
                </c:pt>
              </c:strCache>
            </c:strRef>
          </c:tx>
          <c:spPr>
            <a:ln w="28575">
              <a:noFill/>
            </a:ln>
          </c:spPr>
          <c:marker>
            <c:symbol val="diamond"/>
            <c:size val="10"/>
            <c:spPr>
              <a:solidFill>
                <a:schemeClr val="accent1">
                  <a:lumMod val="75000"/>
                </a:schemeClr>
              </a:solidFill>
              <a:ln>
                <a:noFill/>
              </a:ln>
            </c:spPr>
          </c:marker>
          <c:xVal>
            <c:numRef>
              <c:f>'HbA1c&lt;58_adjusted'!$F$3:$F$175</c:f>
              <c:numCache>
                <c:formatCode>0</c:formatCode>
                <c:ptCount val="173"/>
                <c:pt idx="0">
                  <c:v>-1</c:v>
                </c:pt>
                <c:pt idx="1">
                  <c:v>286</c:v>
                </c:pt>
                <c:pt idx="2">
                  <c:v>-1</c:v>
                </c:pt>
                <c:pt idx="3">
                  <c:v>-1</c:v>
                </c:pt>
                <c:pt idx="4">
                  <c:v>-1</c:v>
                </c:pt>
                <c:pt idx="5">
                  <c:v>-1</c:v>
                </c:pt>
                <c:pt idx="6">
                  <c:v>-1</c:v>
                </c:pt>
                <c:pt idx="7">
                  <c:v>-1</c:v>
                </c:pt>
                <c:pt idx="8">
                  <c:v>140</c:v>
                </c:pt>
                <c:pt idx="9">
                  <c:v>-1</c:v>
                </c:pt>
                <c:pt idx="10">
                  <c:v>-1</c:v>
                </c:pt>
                <c:pt idx="11">
                  <c:v>-1</c:v>
                </c:pt>
                <c:pt idx="12">
                  <c:v>-1</c:v>
                </c:pt>
                <c:pt idx="13">
                  <c:v>-1</c:v>
                </c:pt>
                <c:pt idx="14">
                  <c:v>-1</c:v>
                </c:pt>
                <c:pt idx="15">
                  <c:v>-1</c:v>
                </c:pt>
                <c:pt idx="16">
                  <c:v>196</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155</c:v>
                </c:pt>
                <c:pt idx="57">
                  <c:v>-1</c:v>
                </c:pt>
                <c:pt idx="58">
                  <c:v>-1</c:v>
                </c:pt>
                <c:pt idx="59">
                  <c:v>-1</c:v>
                </c:pt>
                <c:pt idx="60">
                  <c:v>162</c:v>
                </c:pt>
                <c:pt idx="61">
                  <c:v>-1</c:v>
                </c:pt>
                <c:pt idx="62">
                  <c:v>-1</c:v>
                </c:pt>
                <c:pt idx="63">
                  <c:v>-1</c:v>
                </c:pt>
                <c:pt idx="64">
                  <c:v>-1</c:v>
                </c:pt>
                <c:pt idx="65">
                  <c:v>-1</c:v>
                </c:pt>
                <c:pt idx="66">
                  <c:v>99</c:v>
                </c:pt>
                <c:pt idx="67">
                  <c:v>-1</c:v>
                </c:pt>
                <c:pt idx="68">
                  <c:v>-1</c:v>
                </c:pt>
                <c:pt idx="69">
                  <c:v>-1</c:v>
                </c:pt>
                <c:pt idx="70">
                  <c:v>-1</c:v>
                </c:pt>
                <c:pt idx="71">
                  <c:v>-1</c:v>
                </c:pt>
                <c:pt idx="72">
                  <c:v>-1</c:v>
                </c:pt>
                <c:pt idx="73">
                  <c:v>-1</c:v>
                </c:pt>
                <c:pt idx="74">
                  <c:v>266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119</c:v>
                </c:pt>
                <c:pt idx="96">
                  <c:v>-1</c:v>
                </c:pt>
                <c:pt idx="97">
                  <c:v>-1</c:v>
                </c:pt>
                <c:pt idx="98">
                  <c:v>-1</c:v>
                </c:pt>
                <c:pt idx="99">
                  <c:v>212</c:v>
                </c:pt>
                <c:pt idx="100">
                  <c:v>-1</c:v>
                </c:pt>
                <c:pt idx="101">
                  <c:v>-1</c:v>
                </c:pt>
                <c:pt idx="102">
                  <c:v>-1</c:v>
                </c:pt>
                <c:pt idx="103">
                  <c:v>-1</c:v>
                </c:pt>
                <c:pt idx="104">
                  <c:v>-1</c:v>
                </c:pt>
                <c:pt idx="105">
                  <c:v>-1</c:v>
                </c:pt>
                <c:pt idx="106">
                  <c:v>-1</c:v>
                </c:pt>
                <c:pt idx="107">
                  <c:v>-1</c:v>
                </c:pt>
                <c:pt idx="108">
                  <c:v>-1</c:v>
                </c:pt>
                <c:pt idx="109">
                  <c:v>-1</c:v>
                </c:pt>
                <c:pt idx="110">
                  <c:v>-1</c:v>
                </c:pt>
                <c:pt idx="111">
                  <c:v>-1</c:v>
                </c:pt>
                <c:pt idx="112">
                  <c:v>140</c:v>
                </c:pt>
                <c:pt idx="113">
                  <c:v>-1</c:v>
                </c:pt>
                <c:pt idx="114">
                  <c:v>-1</c:v>
                </c:pt>
                <c:pt idx="115">
                  <c:v>-1</c:v>
                </c:pt>
                <c:pt idx="116">
                  <c:v>-1</c:v>
                </c:pt>
                <c:pt idx="117">
                  <c:v>-1</c:v>
                </c:pt>
                <c:pt idx="118">
                  <c:v>128</c:v>
                </c:pt>
                <c:pt idx="119">
                  <c:v>-1</c:v>
                </c:pt>
                <c:pt idx="120">
                  <c:v>-1</c:v>
                </c:pt>
                <c:pt idx="121">
                  <c:v>-1</c:v>
                </c:pt>
                <c:pt idx="122">
                  <c:v>-1</c:v>
                </c:pt>
                <c:pt idx="123">
                  <c:v>-1</c:v>
                </c:pt>
                <c:pt idx="124">
                  <c:v>-1</c:v>
                </c:pt>
                <c:pt idx="125">
                  <c:v>-1</c:v>
                </c:pt>
                <c:pt idx="126">
                  <c:v>-1</c:v>
                </c:pt>
                <c:pt idx="127">
                  <c:v>-1</c:v>
                </c:pt>
                <c:pt idx="128">
                  <c:v>165</c:v>
                </c:pt>
                <c:pt idx="129">
                  <c:v>163</c:v>
                </c:pt>
                <c:pt idx="130">
                  <c:v>-1</c:v>
                </c:pt>
                <c:pt idx="131">
                  <c:v>-1</c:v>
                </c:pt>
                <c:pt idx="132">
                  <c:v>-1</c:v>
                </c:pt>
                <c:pt idx="133">
                  <c:v>-1</c:v>
                </c:pt>
                <c:pt idx="134">
                  <c:v>-1</c:v>
                </c:pt>
                <c:pt idx="135">
                  <c:v>-1</c:v>
                </c:pt>
                <c:pt idx="136">
                  <c:v>-1</c:v>
                </c:pt>
                <c:pt idx="137">
                  <c:v>-1</c:v>
                </c:pt>
                <c:pt idx="138">
                  <c:v>193</c:v>
                </c:pt>
                <c:pt idx="139">
                  <c:v>-1</c:v>
                </c:pt>
                <c:pt idx="140">
                  <c:v>-1</c:v>
                </c:pt>
                <c:pt idx="141">
                  <c:v>-1</c:v>
                </c:pt>
                <c:pt idx="142">
                  <c:v>-1</c:v>
                </c:pt>
                <c:pt idx="143">
                  <c:v>-1</c:v>
                </c:pt>
                <c:pt idx="144">
                  <c:v>-1</c:v>
                </c:pt>
                <c:pt idx="145">
                  <c:v>-1</c:v>
                </c:pt>
                <c:pt idx="146">
                  <c:v>-1</c:v>
                </c:pt>
                <c:pt idx="147">
                  <c:v>-1</c:v>
                </c:pt>
                <c:pt idx="148">
                  <c:v>-1</c:v>
                </c:pt>
                <c:pt idx="149">
                  <c:v>-1</c:v>
                </c:pt>
                <c:pt idx="150">
                  <c:v>-1</c:v>
                </c:pt>
                <c:pt idx="151">
                  <c:v>83</c:v>
                </c:pt>
                <c:pt idx="152">
                  <c:v>-1</c:v>
                </c:pt>
                <c:pt idx="153">
                  <c:v>-1</c:v>
                </c:pt>
                <c:pt idx="154">
                  <c:v>-1</c:v>
                </c:pt>
                <c:pt idx="155">
                  <c:v>-1</c:v>
                </c:pt>
                <c:pt idx="156">
                  <c:v>-1</c:v>
                </c:pt>
                <c:pt idx="157">
                  <c:v>-1</c:v>
                </c:pt>
                <c:pt idx="158">
                  <c:v>-1</c:v>
                </c:pt>
                <c:pt idx="159">
                  <c:v>112</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'HbA1c&lt;58_adjusted'!$G$3:$G$175</c:f>
              <c:numCache>
                <c:formatCode>0.0%</c:formatCode>
                <c:ptCount val="173"/>
                <c:pt idx="0">
                  <c:v>-1</c:v>
                </c:pt>
                <c:pt idx="1">
                  <c:v>0.32742000307919911</c:v>
                </c:pt>
                <c:pt idx="2">
                  <c:v>-1</c:v>
                </c:pt>
                <c:pt idx="3">
                  <c:v>-1</c:v>
                </c:pt>
                <c:pt idx="4">
                  <c:v>-1</c:v>
                </c:pt>
                <c:pt idx="5">
                  <c:v>-1</c:v>
                </c:pt>
                <c:pt idx="6">
                  <c:v>-1</c:v>
                </c:pt>
                <c:pt idx="7">
                  <c:v>-1</c:v>
                </c:pt>
                <c:pt idx="8">
                  <c:v>0.2589208218568636</c:v>
                </c:pt>
                <c:pt idx="9">
                  <c:v>-1</c:v>
                </c:pt>
                <c:pt idx="10">
                  <c:v>-1</c:v>
                </c:pt>
                <c:pt idx="11">
                  <c:v>-1</c:v>
                </c:pt>
                <c:pt idx="12">
                  <c:v>-1</c:v>
                </c:pt>
                <c:pt idx="13">
                  <c:v>-1</c:v>
                </c:pt>
                <c:pt idx="14">
                  <c:v>-1</c:v>
                </c:pt>
                <c:pt idx="15">
                  <c:v>-1</c:v>
                </c:pt>
                <c:pt idx="16">
                  <c:v>0.16219134195658433</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0.26372166243103434</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0.36246919837366032</c:v>
                </c:pt>
                <c:pt idx="57">
                  <c:v>-1</c:v>
                </c:pt>
                <c:pt idx="58">
                  <c:v>-1</c:v>
                </c:pt>
                <c:pt idx="59">
                  <c:v>-1</c:v>
                </c:pt>
                <c:pt idx="60">
                  <c:v>0.19773884723939261</c:v>
                </c:pt>
                <c:pt idx="61">
                  <c:v>-1</c:v>
                </c:pt>
                <c:pt idx="62">
                  <c:v>-1</c:v>
                </c:pt>
                <c:pt idx="63">
                  <c:v>-1</c:v>
                </c:pt>
                <c:pt idx="64">
                  <c:v>-1</c:v>
                </c:pt>
                <c:pt idx="65">
                  <c:v>-1</c:v>
                </c:pt>
                <c:pt idx="66">
                  <c:v>0.35973521714787099</c:v>
                </c:pt>
                <c:pt idx="67">
                  <c:v>-1</c:v>
                </c:pt>
                <c:pt idx="68">
                  <c:v>-1</c:v>
                </c:pt>
                <c:pt idx="69">
                  <c:v>-1</c:v>
                </c:pt>
                <c:pt idx="70">
                  <c:v>-1</c:v>
                </c:pt>
                <c:pt idx="71">
                  <c:v>-1</c:v>
                </c:pt>
                <c:pt idx="72">
                  <c:v>-1</c:v>
                </c:pt>
                <c:pt idx="73">
                  <c:v>-1</c:v>
                </c:pt>
                <c:pt idx="74">
                  <c:v>0.34456789895659307</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0.21889085339771952</c:v>
                </c:pt>
                <c:pt idx="96">
                  <c:v>-1</c:v>
                </c:pt>
                <c:pt idx="97">
                  <c:v>-1</c:v>
                </c:pt>
                <c:pt idx="98">
                  <c:v>-1</c:v>
                </c:pt>
                <c:pt idx="99">
                  <c:v>0.1903391244397282</c:v>
                </c:pt>
                <c:pt idx="100">
                  <c:v>-1</c:v>
                </c:pt>
                <c:pt idx="101">
                  <c:v>-1</c:v>
                </c:pt>
                <c:pt idx="102">
                  <c:v>-1</c:v>
                </c:pt>
                <c:pt idx="103">
                  <c:v>-1</c:v>
                </c:pt>
                <c:pt idx="104">
                  <c:v>-1</c:v>
                </c:pt>
                <c:pt idx="105">
                  <c:v>-1</c:v>
                </c:pt>
                <c:pt idx="106">
                  <c:v>-1</c:v>
                </c:pt>
                <c:pt idx="107">
                  <c:v>-1</c:v>
                </c:pt>
                <c:pt idx="108">
                  <c:v>-1</c:v>
                </c:pt>
                <c:pt idx="109">
                  <c:v>-1</c:v>
                </c:pt>
                <c:pt idx="110">
                  <c:v>-1</c:v>
                </c:pt>
                <c:pt idx="111">
                  <c:v>-1</c:v>
                </c:pt>
                <c:pt idx="112">
                  <c:v>0.28962664754330569</c:v>
                </c:pt>
                <c:pt idx="113">
                  <c:v>-1</c:v>
                </c:pt>
                <c:pt idx="114">
                  <c:v>-1</c:v>
                </c:pt>
                <c:pt idx="115">
                  <c:v>-1</c:v>
                </c:pt>
                <c:pt idx="116">
                  <c:v>-1</c:v>
                </c:pt>
                <c:pt idx="117">
                  <c:v>-1</c:v>
                </c:pt>
                <c:pt idx="118">
                  <c:v>0.31764235536430152</c:v>
                </c:pt>
                <c:pt idx="119">
                  <c:v>-1</c:v>
                </c:pt>
                <c:pt idx="120">
                  <c:v>-1</c:v>
                </c:pt>
                <c:pt idx="121">
                  <c:v>-1</c:v>
                </c:pt>
                <c:pt idx="122">
                  <c:v>-1</c:v>
                </c:pt>
                <c:pt idx="123">
                  <c:v>-1</c:v>
                </c:pt>
                <c:pt idx="124">
                  <c:v>-1</c:v>
                </c:pt>
                <c:pt idx="125">
                  <c:v>-1</c:v>
                </c:pt>
                <c:pt idx="126">
                  <c:v>-1</c:v>
                </c:pt>
                <c:pt idx="127">
                  <c:v>-1</c:v>
                </c:pt>
                <c:pt idx="128">
                  <c:v>0.41601446867642117</c:v>
                </c:pt>
                <c:pt idx="129">
                  <c:v>0.20686589070268913</c:v>
                </c:pt>
                <c:pt idx="130">
                  <c:v>-1</c:v>
                </c:pt>
                <c:pt idx="131">
                  <c:v>-1</c:v>
                </c:pt>
                <c:pt idx="132">
                  <c:v>-1</c:v>
                </c:pt>
                <c:pt idx="133">
                  <c:v>-1</c:v>
                </c:pt>
                <c:pt idx="134">
                  <c:v>-1</c:v>
                </c:pt>
                <c:pt idx="135">
                  <c:v>-1</c:v>
                </c:pt>
                <c:pt idx="136">
                  <c:v>-1</c:v>
                </c:pt>
                <c:pt idx="137">
                  <c:v>-1</c:v>
                </c:pt>
                <c:pt idx="138">
                  <c:v>0.19830772977171146</c:v>
                </c:pt>
                <c:pt idx="139">
                  <c:v>-1</c:v>
                </c:pt>
                <c:pt idx="140">
                  <c:v>-1</c:v>
                </c:pt>
                <c:pt idx="141">
                  <c:v>-1</c:v>
                </c:pt>
                <c:pt idx="142">
                  <c:v>-1</c:v>
                </c:pt>
                <c:pt idx="143">
                  <c:v>-1</c:v>
                </c:pt>
                <c:pt idx="144">
                  <c:v>-1</c:v>
                </c:pt>
                <c:pt idx="145">
                  <c:v>-1</c:v>
                </c:pt>
                <c:pt idx="146">
                  <c:v>-1</c:v>
                </c:pt>
                <c:pt idx="147">
                  <c:v>-1</c:v>
                </c:pt>
                <c:pt idx="148">
                  <c:v>-1</c:v>
                </c:pt>
                <c:pt idx="149">
                  <c:v>-1</c:v>
                </c:pt>
                <c:pt idx="150">
                  <c:v>-1</c:v>
                </c:pt>
                <c:pt idx="151">
                  <c:v>0.24308764710095898</c:v>
                </c:pt>
                <c:pt idx="152">
                  <c:v>-1</c:v>
                </c:pt>
                <c:pt idx="153">
                  <c:v>-1</c:v>
                </c:pt>
                <c:pt idx="154">
                  <c:v>-1</c:v>
                </c:pt>
                <c:pt idx="155">
                  <c:v>-1</c:v>
                </c:pt>
                <c:pt idx="156">
                  <c:v>-1</c:v>
                </c:pt>
                <c:pt idx="157">
                  <c:v>-1</c:v>
                </c:pt>
                <c:pt idx="158">
                  <c:v>-1</c:v>
                </c:pt>
                <c:pt idx="159">
                  <c:v>0.24427707774683058</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7"/>
          <c:order val="2"/>
          <c:tx>
            <c:strRef>
              <c:f>'Unit list'!$B$1</c:f>
              <c:strCache>
                <c:ptCount val="1"/>
                <c:pt idx="0">
                  <c:v>PZ041</c:v>
                </c:pt>
              </c:strCache>
            </c:strRef>
          </c:tx>
          <c:spPr>
            <a:ln w="28575">
              <a:noFill/>
            </a:ln>
          </c:spPr>
          <c:marker>
            <c:symbol val="diamond"/>
            <c:size val="12"/>
            <c:spPr>
              <a:solidFill>
                <a:srgbClr val="FF0000"/>
              </a:solidFill>
            </c:spPr>
          </c:marker>
          <c:xVal>
            <c:numRef>
              <c:f>'HbA1c&lt;58_adjusted'!$H$3:$H$175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'HbA1c&lt;58_adjusted'!$I$3:$I$175</c:f>
              <c:numCache>
                <c:formatCode>0.0%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0.26372166243103434</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1"/>
          <c:order val="3"/>
          <c:tx>
            <c:v>2SD</c:v>
          </c:tx>
          <c:spPr>
            <a:ln w="28575">
              <a:solidFill>
                <a:schemeClr val="tx2">
                  <a:lumMod val="50000"/>
                </a:schemeClr>
              </a:solidFill>
              <a:prstDash val="sysDash"/>
            </a:ln>
          </c:spPr>
          <c:marker>
            <c:symbol val="none"/>
          </c:marker>
          <c:xVal>
            <c:numRef>
              <c:f>'HbA1c&lt;58_adjusted'!$L$3:$L$501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'HbA1c&lt;58_adjusted'!$M$3:$M$501</c:f>
              <c:numCache>
                <c:formatCode>0%</c:formatCode>
                <c:ptCount val="499"/>
                <c:pt idx="0">
                  <c:v>1.5904346734870699E-2</c:v>
                </c:pt>
                <c:pt idx="1">
                  <c:v>2.8958817184943673E-2</c:v>
                </c:pt>
                <c:pt idx="2">
                  <c:v>3.9954242728541485E-2</c:v>
                </c:pt>
                <c:pt idx="3">
                  <c:v>4.9399432842406603E-2</c:v>
                </c:pt>
                <c:pt idx="4">
                  <c:v>5.763988861990911E-2</c:v>
                </c:pt>
                <c:pt idx="5">
                  <c:v>6.4920245216644579E-2</c:v>
                </c:pt>
                <c:pt idx="6">
                  <c:v>7.1419615800430561E-2</c:v>
                </c:pt>
                <c:pt idx="7">
                  <c:v>7.7272786643465124E-2</c:v>
                </c:pt>
                <c:pt idx="8">
                  <c:v>8.2583536034952068E-2</c:v>
                </c:pt>
                <c:pt idx="9">
                  <c:v>8.7433334165909246E-2</c:v>
                </c:pt>
                <c:pt idx="10">
                  <c:v>9.1887214196330114E-2</c:v>
                </c:pt>
                <c:pt idx="11">
                  <c:v>9.5997846233094875E-2</c:v>
                </c:pt>
                <c:pt idx="12">
                  <c:v>9.9808433229187837E-2</c:v>
                </c:pt>
                <c:pt idx="13">
                  <c:v>0.10335481326697143</c:v>
                </c:pt>
                <c:pt idx="14">
                  <c:v>0.1066670143060042</c:v>
                </c:pt>
                <c:pt idx="15">
                  <c:v>0.1097704231198938</c:v>
                </c:pt>
                <c:pt idx="16">
                  <c:v>0.11268667722441779</c:v>
                </c:pt>
                <c:pt idx="17">
                  <c:v>0.11543435453936082</c:v>
                </c:pt>
                <c:pt idx="18">
                  <c:v>0.11802951310061097</c:v>
                </c:pt>
                <c:pt idx="19">
                  <c:v>0.12048611806720706</c:v>
                </c:pt>
                <c:pt idx="20">
                  <c:v>0.12281638294893349</c:v>
                </c:pt>
                <c:pt idx="21">
                  <c:v>0.12503104479480764</c:v>
                </c:pt>
                <c:pt idx="22">
                  <c:v>0.12713958800199757</c:v>
                </c:pt>
                <c:pt idx="23">
                  <c:v>0.12915042776088237</c:v>
                </c:pt>
                <c:pt idx="24">
                  <c:v>0.13107106150450784</c:v>
                </c:pt>
                <c:pt idx="25">
                  <c:v>0.1329081947839178</c:v>
                </c:pt>
                <c:pt idx="26">
                  <c:v>0.13466784654328823</c:v>
                </c:pt>
                <c:pt idx="27">
                  <c:v>0.13635543768126426</c:v>
                </c:pt>
                <c:pt idx="28">
                  <c:v>0.1379758659599411</c:v>
                </c:pt>
                <c:pt idx="29">
                  <c:v>0.13953356969149644</c:v>
                </c:pt>
                <c:pt idx="30">
                  <c:v>0.14103258214508513</c:v>
                </c:pt>
                <c:pt idx="31">
                  <c:v>0.14247657823740598</c:v>
                </c:pt>
                <c:pt idx="32">
                  <c:v>0.1438689147731313</c:v>
                </c:pt>
                <c:pt idx="33">
                  <c:v>0.14521266526678692</c:v>
                </c:pt>
                <c:pt idx="34">
                  <c:v>0.14651065019127246</c:v>
                </c:pt>
                <c:pt idx="35">
                  <c:v>0.14776546334918006</c:v>
                </c:pt>
                <c:pt idx="36">
                  <c:v>0.14897949494321497</c:v>
                </c:pt>
                <c:pt idx="37">
                  <c:v>0.1501549518250829</c:v>
                </c:pt>
                <c:pt idx="38">
                  <c:v>0.15129387532339367</c:v>
                </c:pt>
                <c:pt idx="39">
                  <c:v>0.1523981569867221</c:v>
                </c:pt>
                <c:pt idx="40">
                  <c:v>0.15346955252507644</c:v>
                </c:pt>
                <c:pt idx="41">
                  <c:v>0.15450969418939953</c:v>
                </c:pt>
                <c:pt idx="42">
                  <c:v>0.15552010179257758</c:v>
                </c:pt>
                <c:pt idx="43">
                  <c:v>0.15552010179257758</c:v>
                </c:pt>
                <c:pt idx="44">
                  <c:v>0.15650219254535888</c:v>
                </c:pt>
                <c:pt idx="45">
                  <c:v>0.15745728985546198</c:v>
                </c:pt>
                <c:pt idx="46">
                  <c:v>0.15838663121708735</c:v>
                </c:pt>
                <c:pt idx="47">
                  <c:v>0.15929137530031812</c:v>
                </c:pt>
                <c:pt idx="48">
                  <c:v>0.16017260833492133</c:v>
                </c:pt>
                <c:pt idx="49">
                  <c:v>0.16103134987037346</c:v>
                </c:pt>
                <c:pt idx="50">
                  <c:v>0.16186855798314598</c:v>
                </c:pt>
                <c:pt idx="51">
                  <c:v>0.16268513399308676</c:v>
                </c:pt>
                <c:pt idx="52">
                  <c:v>0.16348192674286416</c:v>
                </c:pt>
                <c:pt idx="53">
                  <c:v>0.16425973648768954</c:v>
                </c:pt>
                <c:pt idx="54">
                  <c:v>0.16501931843672751</c:v>
                </c:pt>
                <c:pt idx="55">
                  <c:v>0.16576138598259238</c:v>
                </c:pt>
                <c:pt idx="56">
                  <c:v>0.1664866136510007</c:v>
                </c:pt>
                <c:pt idx="57">
                  <c:v>0.16719563979889063</c:v>
                </c:pt>
                <c:pt idx="58">
                  <c:v>0.16788906908605947</c:v>
                </c:pt>
                <c:pt idx="59">
                  <c:v>0.16856747474252398</c:v>
                </c:pt>
                <c:pt idx="60">
                  <c:v>0.16923140065133035</c:v>
                </c:pt>
                <c:pt idx="61">
                  <c:v>0.16988136326436562</c:v>
                </c:pt>
                <c:pt idx="62">
                  <c:v>0.17051785336682188</c:v>
                </c:pt>
                <c:pt idx="63">
                  <c:v>0.17114133770428933</c:v>
                </c:pt>
                <c:pt idx="64">
                  <c:v>0.17175226048498352</c:v>
                </c:pt>
                <c:pt idx="65">
                  <c:v>0.17235104476831298</c:v>
                </c:pt>
                <c:pt idx="66">
                  <c:v>0.17293809374984523</c:v>
                </c:pt>
                <c:pt idx="67">
                  <c:v>0.17351379195171382</c:v>
                </c:pt>
                <c:pt idx="68">
                  <c:v>0.17407850632660862</c:v>
                </c:pt>
                <c:pt idx="69">
                  <c:v>0.17463258728268991</c:v>
                </c:pt>
                <c:pt idx="70">
                  <c:v>0.17517636963605579</c:v>
                </c:pt>
                <c:pt idx="71">
                  <c:v>0.17571017349675716</c:v>
                </c:pt>
                <c:pt idx="72">
                  <c:v>0.17623430509378851</c:v>
                </c:pt>
                <c:pt idx="73">
                  <c:v>0.1767490575439758</c:v>
                </c:pt>
                <c:pt idx="74">
                  <c:v>0.17725471156922928</c:v>
                </c:pt>
                <c:pt idx="75">
                  <c:v>0.17775153616622252</c:v>
                </c:pt>
                <c:pt idx="76">
                  <c:v>0.17823978923219427</c:v>
                </c:pt>
                <c:pt idx="77">
                  <c:v>0.17871971815024101</c:v>
                </c:pt>
                <c:pt idx="78">
                  <c:v>0.1791915603371724</c:v>
                </c:pt>
                <c:pt idx="79">
                  <c:v>0.17965554375673592</c:v>
                </c:pt>
                <c:pt idx="80">
                  <c:v>0.18011188740077599</c:v>
                </c:pt>
                <c:pt idx="81">
                  <c:v>0.18056080174067662</c:v>
                </c:pt>
                <c:pt idx="82">
                  <c:v>0.1810024891512374</c:v>
                </c:pt>
                <c:pt idx="83">
                  <c:v>0.18143714430895794</c:v>
                </c:pt>
                <c:pt idx="84">
                  <c:v>0.18186495456654128</c:v>
                </c:pt>
                <c:pt idx="85">
                  <c:v>0.18228610030528219</c:v>
                </c:pt>
                <c:pt idx="86">
                  <c:v>0.18270075526687068</c:v>
                </c:pt>
                <c:pt idx="87">
                  <c:v>0.18310908686602254</c:v>
                </c:pt>
                <c:pt idx="88">
                  <c:v>0.183511256485235</c:v>
                </c:pt>
                <c:pt idx="89">
                  <c:v>0.1839074197528677</c:v>
                </c:pt>
                <c:pt idx="90">
                  <c:v>0.18429772680565459</c:v>
                </c:pt>
                <c:pt idx="91">
                  <c:v>0.18468232253667019</c:v>
                </c:pt>
                <c:pt idx="92">
                  <c:v>0.18506134682969552</c:v>
                </c:pt>
                <c:pt idx="93">
                  <c:v>0.18543493478085976</c:v>
                </c:pt>
                <c:pt idx="94">
                  <c:v>0.18580321690836726</c:v>
                </c:pt>
                <c:pt idx="95">
                  <c:v>0.18616631935106265</c:v>
                </c:pt>
                <c:pt idx="96">
                  <c:v>0.18652436405653119</c:v>
                </c:pt>
                <c:pt idx="97">
                  <c:v>0.18687746895938134</c:v>
                </c:pt>
                <c:pt idx="98">
                  <c:v>0.18722574815031165</c:v>
                </c:pt>
                <c:pt idx="99">
                  <c:v>0.18756931203652061</c:v>
                </c:pt>
                <c:pt idx="100">
                  <c:v>0.18790826749398121</c:v>
                </c:pt>
                <c:pt idx="101">
                  <c:v>0.18824271801206297</c:v>
                </c:pt>
                <c:pt idx="102">
                  <c:v>0.18857276383095481</c:v>
                </c:pt>
                <c:pt idx="103">
                  <c:v>0.18889850207230804</c:v>
                </c:pt>
                <c:pt idx="104">
                  <c:v>0.18922002686349396</c:v>
                </c:pt>
                <c:pt idx="105">
                  <c:v>0.18953742945584107</c:v>
                </c:pt>
                <c:pt idx="106">
                  <c:v>0.18985079833719576</c:v>
                </c:pt>
                <c:pt idx="107">
                  <c:v>0.19016021933912602</c:v>
                </c:pt>
                <c:pt idx="108">
                  <c:v>0.19046577573906795</c:v>
                </c:pt>
                <c:pt idx="109">
                  <c:v>0.19076754835769488</c:v>
                </c:pt>
                <c:pt idx="110">
                  <c:v>0.19106561565177269</c:v>
                </c:pt>
                <c:pt idx="111">
                  <c:v>0.19136005380274584</c:v>
                </c:pt>
                <c:pt idx="112">
                  <c:v>0.19165093680128609</c:v>
                </c:pt>
                <c:pt idx="113">
                  <c:v>0.19193833652801895</c:v>
                </c:pt>
                <c:pt idx="114">
                  <c:v>0.19222232283063223</c:v>
                </c:pt>
                <c:pt idx="115">
                  <c:v>0.19250296359755587</c:v>
                </c:pt>
                <c:pt idx="116">
                  <c:v>0.19278032482839325</c:v>
                </c:pt>
                <c:pt idx="117">
                  <c:v>0.19305447070127238</c:v>
                </c:pt>
                <c:pt idx="118">
                  <c:v>0.19332546363727438</c:v>
                </c:pt>
                <c:pt idx="119">
                  <c:v>0.19359336436208949</c:v>
                </c:pt>
                <c:pt idx="120">
                  <c:v>0.19385823196503968</c:v>
                </c:pt>
                <c:pt idx="121">
                  <c:v>0.19412012395560163</c:v>
                </c:pt>
                <c:pt idx="122">
                  <c:v>0.1943790963175529</c:v>
                </c:pt>
                <c:pt idx="123">
                  <c:v>0.19463520356086014</c:v>
                </c:pt>
                <c:pt idx="124">
                  <c:v>0.19488849877141881</c:v>
                </c:pt>
                <c:pt idx="125">
                  <c:v>0.19513903365875071</c:v>
                </c:pt>
                <c:pt idx="126">
                  <c:v>0.19538685860175617</c:v>
                </c:pt>
                <c:pt idx="127">
                  <c:v>0.19563202269261507</c:v>
                </c:pt>
                <c:pt idx="128">
                  <c:v>0.19587457377892503</c:v>
                </c:pt>
                <c:pt idx="129">
                  <c:v>0.19611455850415943</c:v>
                </c:pt>
                <c:pt idx="130">
                  <c:v>0.19635202234652444</c:v>
                </c:pt>
                <c:pt idx="131">
                  <c:v>0.19658700965628925</c:v>
                </c:pt>
                <c:pt idx="132">
                  <c:v>0.19681956369166043</c:v>
                </c:pt>
                <c:pt idx="133">
                  <c:v>0.19704972665326728</c:v>
                </c:pt>
                <c:pt idx="134">
                  <c:v>0.19727753971732087</c:v>
                </c:pt>
                <c:pt idx="135">
                  <c:v>0.19750304306750704</c:v>
                </c:pt>
                <c:pt idx="136">
                  <c:v>0.19772627592567099</c:v>
                </c:pt>
                <c:pt idx="137">
                  <c:v>0.19794727658134598</c:v>
                </c:pt>
                <c:pt idx="138">
                  <c:v>0.19816608242017833</c:v>
                </c:pt>
                <c:pt idx="139">
                  <c:v>0.19838272995129705</c:v>
                </c:pt>
                <c:pt idx="140">
                  <c:v>0.19859725483367399</c:v>
                </c:pt>
                <c:pt idx="141">
                  <c:v>0.1988096919015187</c:v>
                </c:pt>
                <c:pt idx="142">
                  <c:v>0.19902007518874928</c:v>
                </c:pt>
                <c:pt idx="143">
                  <c:v>0.19922843795257864</c:v>
                </c:pt>
                <c:pt idx="144">
                  <c:v>0.19943481269625468</c:v>
                </c:pt>
                <c:pt idx="145">
                  <c:v>0.19963923119098878</c:v>
                </c:pt>
                <c:pt idx="146">
                  <c:v>0.19984172449710791</c:v>
                </c:pt>
                <c:pt idx="147">
                  <c:v>0.20004232298446195</c:v>
                </c:pt>
                <c:pt idx="148">
                  <c:v>0.20024105635211731</c:v>
                </c:pt>
                <c:pt idx="149">
                  <c:v>0.20043795364736675</c:v>
                </c:pt>
                <c:pt idx="150">
                  <c:v>0.20063304328408213</c:v>
                </c:pt>
                <c:pt idx="151">
                  <c:v>0.200826353060438</c:v>
                </c:pt>
                <c:pt idx="152">
                  <c:v>0.20101791017603116</c:v>
                </c:pt>
                <c:pt idx="153">
                  <c:v>0.20120774124841967</c:v>
                </c:pt>
                <c:pt idx="154">
                  <c:v>0.20139587232910569</c:v>
                </c:pt>
                <c:pt idx="155">
                  <c:v>0.20158232891898309</c:v>
                </c:pt>
                <c:pt idx="156">
                  <c:v>0.20176713598327145</c:v>
                </c:pt>
                <c:pt idx="157">
                  <c:v>0.20195031796595697</c:v>
                </c:pt>
                <c:pt idx="158">
                  <c:v>0.2021318988037582</c:v>
                </c:pt>
                <c:pt idx="159">
                  <c:v>0.20231190193963647</c:v>
                </c:pt>
                <c:pt idx="160">
                  <c:v>0.20249035033586735</c:v>
                </c:pt>
                <c:pt idx="161">
                  <c:v>0.20266726648669073</c:v>
                </c:pt>
                <c:pt idx="162">
                  <c:v>0.20284267243055501</c:v>
                </c:pt>
                <c:pt idx="163">
                  <c:v>0.20301658976197087</c:v>
                </c:pt>
                <c:pt idx="164">
                  <c:v>0.20318903964298943</c:v>
                </c:pt>
                <c:pt idx="165">
                  <c:v>0.20336004281431858</c:v>
                </c:pt>
                <c:pt idx="166">
                  <c:v>0.20352961960609142</c:v>
                </c:pt>
                <c:pt idx="167">
                  <c:v>0.20369778994829849</c:v>
                </c:pt>
                <c:pt idx="168">
                  <c:v>0.20386457338089781</c:v>
                </c:pt>
                <c:pt idx="169">
                  <c:v>0.20402998906361286</c:v>
                </c:pt>
                <c:pt idx="170">
                  <c:v>0.20419405578543098</c:v>
                </c:pt>
                <c:pt idx="171">
                  <c:v>0.20435679197381224</c:v>
                </c:pt>
                <c:pt idx="172">
                  <c:v>0.20451821570361958</c:v>
                </c:pt>
                <c:pt idx="173">
                  <c:v>0.20467834470578028</c:v>
                </c:pt>
                <c:pt idx="174">
                  <c:v>0.20483719637568756</c:v>
                </c:pt>
                <c:pt idx="175">
                  <c:v>0.20499478778135247</c:v>
                </c:pt>
                <c:pt idx="176">
                  <c:v>0.20515113567131407</c:v>
                </c:pt>
                <c:pt idx="177">
                  <c:v>0.20530625648231682</c:v>
                </c:pt>
                <c:pt idx="178">
                  <c:v>0.20546016634676248</c:v>
                </c:pt>
                <c:pt idx="179">
                  <c:v>0.20561288109994574</c:v>
                </c:pt>
                <c:pt idx="180">
                  <c:v>0.20576441628707931</c:v>
                </c:pt>
                <c:pt idx="181">
                  <c:v>0.20591478717011716</c:v>
                </c:pt>
                <c:pt idx="182">
                  <c:v>0.2060640087343813</c:v>
                </c:pt>
                <c:pt idx="183">
                  <c:v>0.20621209569500037</c:v>
                </c:pt>
                <c:pt idx="184">
                  <c:v>0.20635906250316496</c:v>
                </c:pt>
                <c:pt idx="185">
                  <c:v>0.20650492335220647</c:v>
                </c:pt>
                <c:pt idx="186">
                  <c:v>0.20664969218350526</c:v>
                </c:pt>
                <c:pt idx="187">
                  <c:v>0.20679338269223393</c:v>
                </c:pt>
                <c:pt idx="188">
                  <c:v>0.2069360083329404</c:v>
                </c:pt>
                <c:pt idx="189">
                  <c:v>0.2070775823249775</c:v>
                </c:pt>
                <c:pt idx="190">
                  <c:v>0.20721811765778228</c:v>
                </c:pt>
                <c:pt idx="191">
                  <c:v>0.20735762709601116</c:v>
                </c:pt>
                <c:pt idx="192">
                  <c:v>0.2074961231845355</c:v>
                </c:pt>
                <c:pt idx="193">
                  <c:v>0.20763361825330123</c:v>
                </c:pt>
                <c:pt idx="194">
                  <c:v>0.20777012442205781</c:v>
                </c:pt>
                <c:pt idx="195">
                  <c:v>0.20790565360496019</c:v>
                </c:pt>
                <c:pt idx="196">
                  <c:v>0.20804021751504792</c:v>
                </c:pt>
                <c:pt idx="197">
                  <c:v>0.2081738276686052</c:v>
                </c:pt>
                <c:pt idx="198">
                  <c:v>0.20830649538940565</c:v>
                </c:pt>
                <c:pt idx="199">
                  <c:v>0.20843823181284543</c:v>
                </c:pt>
                <c:pt idx="200">
                  <c:v>0.20869895439138444</c:v>
                </c:pt>
                <c:pt idx="201">
                  <c:v>0.20882796191109132</c:v>
                </c:pt>
                <c:pt idx="202">
                  <c:v>0.20895608087019077</c:v>
                </c:pt>
                <c:pt idx="203">
                  <c:v>0.20908332152051454</c:v>
                </c:pt>
                <c:pt idx="204">
                  <c:v>0.20920969394815558</c:v>
                </c:pt>
                <c:pt idx="205">
                  <c:v>0.20933520807690972</c:v>
                </c:pt>
                <c:pt idx="206">
                  <c:v>0.20945987367163008</c:v>
                </c:pt>
                <c:pt idx="207">
                  <c:v>0.20958370034149706</c:v>
                </c:pt>
                <c:pt idx="208">
                  <c:v>0.20970669754320609</c:v>
                </c:pt>
                <c:pt idx="209">
                  <c:v>0.20982887458407601</c:v>
                </c:pt>
                <c:pt idx="210">
                  <c:v>0.2099502406250798</c:v>
                </c:pt>
                <c:pt idx="211">
                  <c:v>0.21007080468380057</c:v>
                </c:pt>
                <c:pt idx="212">
                  <c:v>0.21019057563731464</c:v>
                </c:pt>
                <c:pt idx="213">
                  <c:v>0.21030956222500397</c:v>
                </c:pt>
                <c:pt idx="214">
                  <c:v>0.21042777305129953</c:v>
                </c:pt>
                <c:pt idx="215">
                  <c:v>0.21054521658835884</c:v>
                </c:pt>
                <c:pt idx="216">
                  <c:v>0.21066190117867756</c:v>
                </c:pt>
                <c:pt idx="217">
                  <c:v>0.21077783503763906</c:v>
                </c:pt>
                <c:pt idx="218">
                  <c:v>0.21089302625600262</c:v>
                </c:pt>
                <c:pt idx="219">
                  <c:v>0.21100748280233189</c:v>
                </c:pt>
                <c:pt idx="220">
                  <c:v>0.21112121252536603</c:v>
                </c:pt>
                <c:pt idx="221">
                  <c:v>0.21123422315633447</c:v>
                </c:pt>
                <c:pt idx="222">
                  <c:v>0.21134652231121701</c:v>
                </c:pt>
                <c:pt idx="223">
                  <c:v>0.21145811749295129</c:v>
                </c:pt>
                <c:pt idx="224">
                  <c:v>0.21156901609358833</c:v>
                </c:pt>
                <c:pt idx="225">
                  <c:v>0.21167922539639794</c:v>
                </c:pt>
                <c:pt idx="226">
                  <c:v>0.21178875257792562</c:v>
                </c:pt>
                <c:pt idx="227">
                  <c:v>0.21189760471000144</c:v>
                </c:pt>
                <c:pt idx="228">
                  <c:v>0.21200578876170365</c:v>
                </c:pt>
                <c:pt idx="229">
                  <c:v>0.21211331160127639</c:v>
                </c:pt>
                <c:pt idx="230">
                  <c:v>0.21222017999800455</c:v>
                </c:pt>
                <c:pt idx="231">
                  <c:v>0.21232640062404554</c:v>
                </c:pt>
                <c:pt idx="232">
                  <c:v>0.21243198005621997</c:v>
                </c:pt>
                <c:pt idx="233">
                  <c:v>0.2125369247777619</c:v>
                </c:pt>
                <c:pt idx="234">
                  <c:v>0.21264124118003011</c:v>
                </c:pt>
                <c:pt idx="235">
                  <c:v>0.2127449355641807</c:v>
                </c:pt>
                <c:pt idx="236">
                  <c:v>0.21284801414280324</c:v>
                </c:pt>
                <c:pt idx="237">
                  <c:v>0.21295048304152001</c:v>
                </c:pt>
                <c:pt idx="238">
                  <c:v>0.21305234830055028</c:v>
                </c:pt>
                <c:pt idx="239">
                  <c:v>0.21315361587624077</c:v>
                </c:pt>
                <c:pt idx="240">
                  <c:v>0.21325429164256143</c:v>
                </c:pt>
                <c:pt idx="241">
                  <c:v>0.21335438139256988</c:v>
                </c:pt>
                <c:pt idx="242">
                  <c:v>0.21345389083984354</c:v>
                </c:pt>
                <c:pt idx="243">
                  <c:v>0.21355282561988048</c:v>
                </c:pt>
                <c:pt idx="244">
                  <c:v>0.21365119129147117</c:v>
                </c:pt>
                <c:pt idx="245">
                  <c:v>0.21374899333803962</c:v>
                </c:pt>
                <c:pt idx="246">
                  <c:v>0.21384623716895657</c:v>
                </c:pt>
                <c:pt idx="247">
                  <c:v>0.21394292812082491</c:v>
                </c:pt>
                <c:pt idx="248">
                  <c:v>0.21403907145873732</c:v>
                </c:pt>
                <c:pt idx="249">
                  <c:v>0.21413467237750772</c:v>
                </c:pt>
                <c:pt idx="250">
                  <c:v>0.21422973600287692</c:v>
                </c:pt>
                <c:pt idx="251">
                  <c:v>0.21432426739269267</c:v>
                </c:pt>
                <c:pt idx="252">
                  <c:v>0.21441827153806542</c:v>
                </c:pt>
                <c:pt idx="253">
                  <c:v>0.2145117533645001</c:v>
                </c:pt>
                <c:pt idx="254">
                  <c:v>0.21460471773300405</c:v>
                </c:pt>
                <c:pt idx="255">
                  <c:v>0.21469716944117267</c:v>
                </c:pt>
                <c:pt idx="256">
                  <c:v>0.21478911322425245</c:v>
                </c:pt>
                <c:pt idx="257">
                  <c:v>0.21488055375618198</c:v>
                </c:pt>
                <c:pt idx="258">
                  <c:v>0.21497149565061269</c:v>
                </c:pt>
                <c:pt idx="259">
                  <c:v>0.21506194346190752</c:v>
                </c:pt>
                <c:pt idx="260">
                  <c:v>0.21515190168612067</c:v>
                </c:pt>
                <c:pt idx="261">
                  <c:v>0.21524137476195659</c:v>
                </c:pt>
                <c:pt idx="262">
                  <c:v>0.21533036707171035</c:v>
                </c:pt>
                <c:pt idx="263">
                  <c:v>0.21541888294218905</c:v>
                </c:pt>
                <c:pt idx="264">
                  <c:v>0.21550692664561463</c:v>
                </c:pt>
                <c:pt idx="265">
                  <c:v>0.2155945024005089</c:v>
                </c:pt>
                <c:pt idx="266">
                  <c:v>0.21568161437256117</c:v>
                </c:pt>
                <c:pt idx="267">
                  <c:v>0.21576826667547866</c:v>
                </c:pt>
                <c:pt idx="268">
                  <c:v>0.21585446337182002</c:v>
                </c:pt>
                <c:pt idx="269">
                  <c:v>0.21594020847381304</c:v>
                </c:pt>
                <c:pt idx="270">
                  <c:v>0.21602550594415559</c:v>
                </c:pt>
                <c:pt idx="271">
                  <c:v>0.21611035969680217</c:v>
                </c:pt>
                <c:pt idx="272">
                  <c:v>0.21619477359773379</c:v>
                </c:pt>
                <c:pt idx="273">
                  <c:v>0.21627875146571421</c:v>
                </c:pt>
                <c:pt idx="274">
                  <c:v>0.21636229707303115</c:v>
                </c:pt>
                <c:pt idx="275">
                  <c:v>0.21644541414622298</c:v>
                </c:pt>
                <c:pt idx="276">
                  <c:v>0.2165281063667924</c:v>
                </c:pt>
                <c:pt idx="277">
                  <c:v>0.21661037737190539</c:v>
                </c:pt>
                <c:pt idx="278">
                  <c:v>0.2166922307550779</c:v>
                </c:pt>
                <c:pt idx="279">
                  <c:v>0.21677367006684928</c:v>
                </c:pt>
                <c:pt idx="280">
                  <c:v>0.21685469881544245</c:v>
                </c:pt>
                <c:pt idx="281">
                  <c:v>0.21693532046741268</c:v>
                </c:pt>
                <c:pt idx="282">
                  <c:v>0.21701553844828339</c:v>
                </c:pt>
                <c:pt idx="283">
                  <c:v>0.21709535614317063</c:v>
                </c:pt>
                <c:pt idx="284">
                  <c:v>0.21717477689739542</c:v>
                </c:pt>
                <c:pt idx="285">
                  <c:v>0.21725380401708563</c:v>
                </c:pt>
                <c:pt idx="286">
                  <c:v>0.2173324407697656</c:v>
                </c:pt>
                <c:pt idx="287">
                  <c:v>0.21741069038493616</c:v>
                </c:pt>
                <c:pt idx="288">
                  <c:v>0.21748855605464285</c:v>
                </c:pt>
                <c:pt idx="289">
                  <c:v>0.21756604093403456</c:v>
                </c:pt>
                <c:pt idx="290">
                  <c:v>0.21764314814191191</c:v>
                </c:pt>
                <c:pt idx="291">
                  <c:v>0.21771988076126503</c:v>
                </c:pt>
                <c:pt idx="292">
                  <c:v>0.21779624183980287</c:v>
                </c:pt>
                <c:pt idx="293">
                  <c:v>0.21787223439047138</c:v>
                </c:pt>
                <c:pt idx="294">
                  <c:v>0.21794786139196376</c:v>
                </c:pt>
                <c:pt idx="295">
                  <c:v>0.2180231257892209</c:v>
                </c:pt>
                <c:pt idx="296">
                  <c:v>0.21809803049392298</c:v>
                </c:pt>
                <c:pt idx="297">
                  <c:v>0.21817257838497228</c:v>
                </c:pt>
                <c:pt idx="298">
                  <c:v>0.2182467723089678</c:v>
                </c:pt>
                <c:pt idx="299">
                  <c:v>0.21832061508067102</c:v>
                </c:pt>
                <c:pt idx="300">
                  <c:v>0.21839410948346338</c:v>
                </c:pt>
                <c:pt idx="301">
                  <c:v>0.21846725826979677</c:v>
                </c:pt>
                <c:pt idx="302">
                  <c:v>0.21854006416163443</c:v>
                </c:pt>
                <c:pt idx="303">
                  <c:v>0.21861252985088583</c:v>
                </c:pt>
                <c:pt idx="304">
                  <c:v>0.21868465799983286</c:v>
                </c:pt>
                <c:pt idx="305">
                  <c:v>0.21875645124154913</c:v>
                </c:pt>
                <c:pt idx="306">
                  <c:v>0.21882791218031197</c:v>
                </c:pt>
                <c:pt idx="307">
                  <c:v>0.21889904339200725</c:v>
                </c:pt>
                <c:pt idx="308">
                  <c:v>0.21896984742452733</c:v>
                </c:pt>
                <c:pt idx="309">
                  <c:v>0.21904032679816202</c:v>
                </c:pt>
                <c:pt idx="310">
                  <c:v>0.21911048400598304</c:v>
                </c:pt>
                <c:pt idx="311">
                  <c:v>0.21918032151422231</c:v>
                </c:pt>
                <c:pt idx="312">
                  <c:v>0.21924984176264273</c:v>
                </c:pt>
                <c:pt idx="313">
                  <c:v>0.2193190471649038</c:v>
                </c:pt>
                <c:pt idx="314">
                  <c:v>0.21938794010892093</c:v>
                </c:pt>
                <c:pt idx="315">
                  <c:v>0.21945652295721776</c:v>
                </c:pt>
                <c:pt idx="316">
                  <c:v>0.21952479804727384</c:v>
                </c:pt>
                <c:pt idx="317">
                  <c:v>0.21959276769186589</c:v>
                </c:pt>
                <c:pt idx="318">
                  <c:v>0.21966043417940298</c:v>
                </c:pt>
                <c:pt idx="319">
                  <c:v>0.21972779977425724</c:v>
                </c:pt>
                <c:pt idx="320">
                  <c:v>0.21979486671708803</c:v>
                </c:pt>
                <c:pt idx="321">
                  <c:v>0.21986163722516125</c:v>
                </c:pt>
                <c:pt idx="322">
                  <c:v>0.21992811349266353</c:v>
                </c:pt>
                <c:pt idx="323">
                  <c:v>0.21999429769101078</c:v>
                </c:pt>
                <c:pt idx="324">
                  <c:v>0.22006019196915247</c:v>
                </c:pt>
                <c:pt idx="325">
                  <c:v>0.22012579845386998</c:v>
                </c:pt>
                <c:pt idx="326">
                  <c:v>0.22019111925007076</c:v>
                </c:pt>
                <c:pt idx="327">
                  <c:v>0.2202561564410779</c:v>
                </c:pt>
                <c:pt idx="328">
                  <c:v>0.22032091208891427</c:v>
                </c:pt>
                <c:pt idx="329">
                  <c:v>0.22038538823458273</c:v>
                </c:pt>
                <c:pt idx="330">
                  <c:v>0.22044958689834152</c:v>
                </c:pt>
                <c:pt idx="331">
                  <c:v>0.22051351007997552</c:v>
                </c:pt>
                <c:pt idx="332">
                  <c:v>0.22057715975906275</c:v>
                </c:pt>
                <c:pt idx="333">
                  <c:v>0.22064053789523716</c:v>
                </c:pt>
                <c:pt idx="334">
                  <c:v>0.22070364642844675</c:v>
                </c:pt>
                <c:pt idx="335">
                  <c:v>0.22076648727920797</c:v>
                </c:pt>
                <c:pt idx="336">
                  <c:v>0.22082906234885602</c:v>
                </c:pt>
                <c:pt idx="337">
                  <c:v>0.22089137351979082</c:v>
                </c:pt>
                <c:pt idx="338">
                  <c:v>0.22095342265572007</c:v>
                </c:pt>
                <c:pt idx="339">
                  <c:v>0.22101521160189724</c:v>
                </c:pt>
                <c:pt idx="340">
                  <c:v>0.22107674218535711</c:v>
                </c:pt>
                <c:pt idx="341">
                  <c:v>0.22113801621514656</c:v>
                </c:pt>
                <c:pt idx="342">
                  <c:v>0.22119903548255263</c:v>
                </c:pt>
                <c:pt idx="343">
                  <c:v>0.22125980176132648</c:v>
                </c:pt>
                <c:pt idx="344">
                  <c:v>0.22132031680790426</c:v>
                </c:pt>
                <c:pt idx="345">
                  <c:v>0.22138058236162436</c:v>
                </c:pt>
                <c:pt idx="346">
                  <c:v>0.22144060014494138</c:v>
                </c:pt>
                <c:pt idx="347">
                  <c:v>0.22150037186363702</c:v>
                </c:pt>
                <c:pt idx="348">
                  <c:v>0.22155989920702729</c:v>
                </c:pt>
                <c:pt idx="349">
                  <c:v>0.22161918384816728</c:v>
                </c:pt>
                <c:pt idx="350">
                  <c:v>0.22167822744405213</c:v>
                </c:pt>
                <c:pt idx="351">
                  <c:v>0.22173703163581529</c:v>
                </c:pt>
                <c:pt idx="352">
                  <c:v>0.22179559804892385</c:v>
                </c:pt>
                <c:pt idx="353">
                  <c:v>0.22185392829337067</c:v>
                </c:pt>
                <c:pt idx="354">
                  <c:v>0.22191202396386411</c:v>
                </c:pt>
                <c:pt idx="355">
                  <c:v>0.22196988664001424</c:v>
                </c:pt>
                <c:pt idx="356">
                  <c:v>0.2220275178865169</c:v>
                </c:pt>
                <c:pt idx="357">
                  <c:v>0.2220849192533346</c:v>
                </c:pt>
                <c:pt idx="358">
                  <c:v>0.22214209227587509</c:v>
                </c:pt>
                <c:pt idx="359">
                  <c:v>0.22219903847516692</c:v>
                </c:pt>
                <c:pt idx="360">
                  <c:v>0.22225575935803274</c:v>
                </c:pt>
                <c:pt idx="361">
                  <c:v>0.22231225641725971</c:v>
                </c:pt>
                <c:pt idx="362">
                  <c:v>0.22236853113176797</c:v>
                </c:pt>
                <c:pt idx="363">
                  <c:v>0.22242458496677586</c:v>
                </c:pt>
                <c:pt idx="364">
                  <c:v>0.22248041937396337</c:v>
                </c:pt>
                <c:pt idx="365">
                  <c:v>0.222536035791633</c:v>
                </c:pt>
                <c:pt idx="366">
                  <c:v>0.22259143564486822</c:v>
                </c:pt>
                <c:pt idx="367">
                  <c:v>0.2226466203456898</c:v>
                </c:pt>
                <c:pt idx="368">
                  <c:v>0.22270159129320952</c:v>
                </c:pt>
                <c:pt idx="369">
                  <c:v>0.22275634987378223</c:v>
                </c:pt>
                <c:pt idx="370">
                  <c:v>0.22281089746115532</c:v>
                </c:pt>
                <c:pt idx="371">
                  <c:v>0.22286523541661599</c:v>
                </c:pt>
                <c:pt idx="372">
                  <c:v>0.22291936508913682</c:v>
                </c:pt>
                <c:pt idx="373">
                  <c:v>0.22297328781551889</c:v>
                </c:pt>
                <c:pt idx="374">
                  <c:v>0.2230270049205329</c:v>
                </c:pt>
                <c:pt idx="375">
                  <c:v>0.22308051771705881</c:v>
                </c:pt>
                <c:pt idx="376">
                  <c:v>0.22313382750622246</c:v>
                </c:pt>
                <c:pt idx="377">
                  <c:v>0.22318693557753139</c:v>
                </c:pt>
                <c:pt idx="378">
                  <c:v>0.22323984320900803</c:v>
                </c:pt>
                <c:pt idx="379">
                  <c:v>0.22329255166732137</c:v>
                </c:pt>
                <c:pt idx="380">
                  <c:v>0.22334506220791647</c:v>
                </c:pt>
                <c:pt idx="381">
                  <c:v>0.22339737607514251</c:v>
                </c:pt>
                <c:pt idx="382">
                  <c:v>0.22344949450237886</c:v>
                </c:pt>
                <c:pt idx="383">
                  <c:v>0.22350141871215942</c:v>
                </c:pt>
                <c:pt idx="384">
                  <c:v>0.2235531499162953</c:v>
                </c:pt>
                <c:pt idx="385">
                  <c:v>0.22360468931599564</c:v>
                </c:pt>
                <c:pt idx="386">
                  <c:v>0.22365603810198709</c:v>
                </c:pt>
                <c:pt idx="387">
                  <c:v>0.22370719745463127</c:v>
                </c:pt>
                <c:pt idx="388">
                  <c:v>0.22375816854404093</c:v>
                </c:pt>
                <c:pt idx="389">
                  <c:v>0.22380895253019426</c:v>
                </c:pt>
                <c:pt idx="390">
                  <c:v>0.22385955056304785</c:v>
                </c:pt>
                <c:pt idx="391">
                  <c:v>0.22390996378264799</c:v>
                </c:pt>
                <c:pt idx="392">
                  <c:v>0.22396019331924058</c:v>
                </c:pt>
                <c:pt idx="393">
                  <c:v>0.22401024029337935</c:v>
                </c:pt>
                <c:pt idx="394">
                  <c:v>0.22406010581603289</c:v>
                </c:pt>
                <c:pt idx="395">
                  <c:v>0.22410979098868994</c:v>
                </c:pt>
                <c:pt idx="396">
                  <c:v>0.22415929690346353</c:v>
                </c:pt>
                <c:pt idx="397">
                  <c:v>0.22420862464319355</c:v>
                </c:pt>
                <c:pt idx="398">
                  <c:v>0.22425777528154797</c:v>
                </c:pt>
                <c:pt idx="399">
                  <c:v>0.22430674988312288</c:v>
                </c:pt>
                <c:pt idx="400">
                  <c:v>0.22435554950354095</c:v>
                </c:pt>
                <c:pt idx="401">
                  <c:v>0.22440417518954872</c:v>
                </c:pt>
                <c:pt idx="402">
                  <c:v>0.22445262797911261</c:v>
                </c:pt>
                <c:pt idx="403">
                  <c:v>0.22450090890151364</c:v>
                </c:pt>
                <c:pt idx="404">
                  <c:v>0.22454901897744084</c:v>
                </c:pt>
                <c:pt idx="405">
                  <c:v>0.22459695921908357</c:v>
                </c:pt>
                <c:pt idx="406">
                  <c:v>0.22464473063022239</c:v>
                </c:pt>
                <c:pt idx="407">
                  <c:v>0.22469233420631909</c:v>
                </c:pt>
                <c:pt idx="408">
                  <c:v>0.22473977093460529</c:v>
                </c:pt>
                <c:pt idx="409">
                  <c:v>0.22478704179416978</c:v>
                </c:pt>
                <c:pt idx="410">
                  <c:v>0.22483414775604518</c:v>
                </c:pt>
                <c:pt idx="411">
                  <c:v>0.22488108978329299</c:v>
                </c:pt>
                <c:pt idx="412">
                  <c:v>0.22492786883108781</c:v>
                </c:pt>
                <c:pt idx="413">
                  <c:v>0.22497448584680035</c:v>
                </c:pt>
                <c:pt idx="414">
                  <c:v>0.22502094177007953</c:v>
                </c:pt>
                <c:pt idx="415">
                  <c:v>0.22506723753293334</c:v>
                </c:pt>
                <c:pt idx="416">
                  <c:v>0.22511337405980877</c:v>
                </c:pt>
                <c:pt idx="417">
                  <c:v>0.22515935226767064</c:v>
                </c:pt>
                <c:pt idx="418">
                  <c:v>0.22520517306607962</c:v>
                </c:pt>
                <c:pt idx="419">
                  <c:v>0.22525083735726903</c:v>
                </c:pt>
                <c:pt idx="420">
                  <c:v>0.22529634603622076</c:v>
                </c:pt>
                <c:pt idx="421">
                  <c:v>0.22534169999074014</c:v>
                </c:pt>
                <c:pt idx="422">
                  <c:v>0.22538690010153009</c:v>
                </c:pt>
                <c:pt idx="423">
                  <c:v>0.22543194724226426</c:v>
                </c:pt>
                <c:pt idx="424">
                  <c:v>0.22547684227965886</c:v>
                </c:pt>
                <c:pt idx="425">
                  <c:v>0.22552158607354422</c:v>
                </c:pt>
                <c:pt idx="426">
                  <c:v>0.22556617947693511</c:v>
                </c:pt>
                <c:pt idx="427">
                  <c:v>0.2256106233361001</c:v>
                </c:pt>
                <c:pt idx="428">
                  <c:v>0.22565491849063013</c:v>
                </c:pt>
                <c:pt idx="429">
                  <c:v>0.2256990657735066</c:v>
                </c:pt>
                <c:pt idx="430">
                  <c:v>0.22574306601116786</c:v>
                </c:pt>
                <c:pt idx="431">
                  <c:v>0.22578692002357573</c:v>
                </c:pt>
                <c:pt idx="432">
                  <c:v>0.22583062862428038</c:v>
                </c:pt>
                <c:pt idx="433">
                  <c:v>0.22587419262048505</c:v>
                </c:pt>
                <c:pt idx="434">
                  <c:v>0.22591761281310982</c:v>
                </c:pt>
                <c:pt idx="435">
                  <c:v>0.22596088999685415</c:v>
                </c:pt>
                <c:pt idx="436">
                  <c:v>0.2260040249602594</c:v>
                </c:pt>
                <c:pt idx="437">
                  <c:v>0.22604701848577005</c:v>
                </c:pt>
                <c:pt idx="438">
                  <c:v>0.22608987134979414</c:v>
                </c:pt>
                <c:pt idx="439">
                  <c:v>0.22613258432276359</c:v>
                </c:pt>
                <c:pt idx="440">
                  <c:v>0.22617515816919292</c:v>
                </c:pt>
                <c:pt idx="441">
                  <c:v>0.22621759364773797</c:v>
                </c:pt>
                <c:pt idx="442">
                  <c:v>0.22625989151125367</c:v>
                </c:pt>
                <c:pt idx="443">
                  <c:v>0.22630205250685087</c:v>
                </c:pt>
                <c:pt idx="444">
                  <c:v>0.22634407737595283</c:v>
                </c:pt>
                <c:pt idx="445">
                  <c:v>0.22638596685435097</c:v>
                </c:pt>
                <c:pt idx="446">
                  <c:v>0.22642772167225977</c:v>
                </c:pt>
                <c:pt idx="447">
                  <c:v>0.22646934255437129</c:v>
                </c:pt>
                <c:pt idx="448">
                  <c:v>0.22651083021990867</c:v>
                </c:pt>
                <c:pt idx="449">
                  <c:v>0.22655218538267938</c:v>
                </c:pt>
                <c:pt idx="450">
                  <c:v>0.22659340875112763</c:v>
                </c:pt>
                <c:pt idx="451">
                  <c:v>0.2266345010283862</c:v>
                </c:pt>
                <c:pt idx="452">
                  <c:v>0.22667546291232757</c:v>
                </c:pt>
                <c:pt idx="453">
                  <c:v>0.22671629509561475</c:v>
                </c:pt>
                <c:pt idx="454">
                  <c:v>0.22675699826575096</c:v>
                </c:pt>
                <c:pt idx="455">
                  <c:v>0.22679757310512946</c:v>
                </c:pt>
                <c:pt idx="456">
                  <c:v>0.2268380202910821</c:v>
                </c:pt>
                <c:pt idx="457">
                  <c:v>0.2268783404959277</c:v>
                </c:pt>
                <c:pt idx="458">
                  <c:v>0.22691853438701984</c:v>
                </c:pt>
                <c:pt idx="459">
                  <c:v>0.22695860262679388</c:v>
                </c:pt>
                <c:pt idx="460">
                  <c:v>0.22699854587281365</c:v>
                </c:pt>
                <c:pt idx="461">
                  <c:v>0.22703836477781769</c:v>
                </c:pt>
                <c:pt idx="462">
                  <c:v>0.22707805998976446</c:v>
                </c:pt>
                <c:pt idx="463">
                  <c:v>0.22711763215187766</c:v>
                </c:pt>
                <c:pt idx="464">
                  <c:v>0.22715708190269057</c:v>
                </c:pt>
                <c:pt idx="465">
                  <c:v>0.22719640987608997</c:v>
                </c:pt>
                <c:pt idx="466">
                  <c:v>0.22723561670136</c:v>
                </c:pt>
                <c:pt idx="467">
                  <c:v>0.22727470300322467</c:v>
                </c:pt>
                <c:pt idx="468">
                  <c:v>0.22731366940189063</c:v>
                </c:pt>
                <c:pt idx="469">
                  <c:v>0.22735251651308919</c:v>
                </c:pt>
                <c:pt idx="470">
                  <c:v>0.22739124494811769</c:v>
                </c:pt>
                <c:pt idx="471">
                  <c:v>0.22742985531388085</c:v>
                </c:pt>
                <c:pt idx="472">
                  <c:v>0.22746834821293102</c:v>
                </c:pt>
                <c:pt idx="473">
                  <c:v>0.22750672424350854</c:v>
                </c:pt>
                <c:pt idx="474">
                  <c:v>0.22754498399958153</c:v>
                </c:pt>
                <c:pt idx="475">
                  <c:v>0.22758312807088479</c:v>
                </c:pt>
                <c:pt idx="476">
                  <c:v>0.22762115704295899</c:v>
                </c:pt>
                <c:pt idx="477">
                  <c:v>0.22765907149718875</c:v>
                </c:pt>
                <c:pt idx="478">
                  <c:v>0.22769687201084063</c:v>
                </c:pt>
                <c:pt idx="479">
                  <c:v>0.22773455915710086</c:v>
                </c:pt>
                <c:pt idx="480">
                  <c:v>0.22777213350511225</c:v>
                </c:pt>
                <c:pt idx="481">
                  <c:v>0.2278095956200108</c:v>
                </c:pt>
                <c:pt idx="482">
                  <c:v>0.22784694606296216</c:v>
                </c:pt>
                <c:pt idx="483">
                  <c:v>0.22788418539119745</c:v>
                </c:pt>
                <c:pt idx="484">
                  <c:v>0.22792131415804884</c:v>
                </c:pt>
                <c:pt idx="485">
                  <c:v>0.22795833291298426</c:v>
                </c:pt>
                <c:pt idx="486">
                  <c:v>0.22799524220164263</c:v>
                </c:pt>
                <c:pt idx="487">
                  <c:v>0.22803204256586784</c:v>
                </c:pt>
                <c:pt idx="488">
                  <c:v>0.22806873454374282</c:v>
                </c:pt>
                <c:pt idx="489">
                  <c:v>0.22810531866962303</c:v>
                </c:pt>
                <c:pt idx="490">
                  <c:v>0.22814179547416982</c:v>
                </c:pt>
                <c:pt idx="491">
                  <c:v>0.22817816548438316</c:v>
                </c:pt>
                <c:pt idx="492">
                  <c:v>0.22821442922363414</c:v>
                </c:pt>
                <c:pt idx="493">
                  <c:v>0.22825058721169716</c:v>
                </c:pt>
                <c:pt idx="494">
                  <c:v>0.22828663996478177</c:v>
                </c:pt>
                <c:pt idx="495">
                  <c:v>0.22832258799556387</c:v>
                </c:pt>
                <c:pt idx="496">
                  <c:v>0.22835843181321719</c:v>
                </c:pt>
                <c:pt idx="497">
                  <c:v>0.22839417192344386</c:v>
                </c:pt>
                <c:pt idx="498">
                  <c:v>0.22842980882850469</c:v>
                </c:pt>
              </c:numCache>
            </c:numRef>
          </c:yVal>
          <c:smooth val="0"/>
        </c:ser>
        <c:ser>
          <c:idx val="2"/>
          <c:order val="4"/>
          <c:tx>
            <c:v>Upper funnel</c:v>
          </c:tx>
          <c:spPr>
            <a:ln w="28575">
              <a:solidFill>
                <a:schemeClr val="tx2">
                  <a:lumMod val="75000"/>
                </a:schemeClr>
              </a:solidFill>
              <a:prstDash val="sysDash"/>
            </a:ln>
          </c:spPr>
          <c:marker>
            <c:symbol val="none"/>
          </c:marker>
          <c:xVal>
            <c:numRef>
              <c:f>'HbA1c&lt;58_adjusted'!$L$3:$L$501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'HbA1c&lt;58_adjusted'!$N$3:$N$501</c:f>
              <c:numCache>
                <c:formatCode>0%</c:formatCode>
                <c:ptCount val="499"/>
                <c:pt idx="0">
                  <c:v>0.89042652003858702</c:v>
                </c:pt>
                <c:pt idx="1">
                  <c:v>0.81494517626331087</c:v>
                </c:pt>
                <c:pt idx="2">
                  <c:v>0.7593685348625635</c:v>
                </c:pt>
                <c:pt idx="3">
                  <c:v>0.71649257640197594</c:v>
                </c:pt>
                <c:pt idx="4">
                  <c:v>0.68225345931254733</c:v>
                </c:pt>
                <c:pt idx="5">
                  <c:v>0.65417609322590287</c:v>
                </c:pt>
                <c:pt idx="6">
                  <c:v>0.63066225657553687</c:v>
                </c:pt>
                <c:pt idx="7">
                  <c:v>0.61063123633819494</c:v>
                </c:pt>
                <c:pt idx="8">
                  <c:v>0.5933244645031468</c:v>
                </c:pt>
                <c:pt idx="9">
                  <c:v>0.57819281326195959</c:v>
                </c:pt>
                <c:pt idx="10">
                  <c:v>0.56482833122349152</c:v>
                </c:pt>
                <c:pt idx="11">
                  <c:v>0.5529211793849883</c:v>
                </c:pt>
                <c:pt idx="12">
                  <c:v>0.54223150936421216</c:v>
                </c:pt>
                <c:pt idx="13">
                  <c:v>0.53257054559465511</c:v>
                </c:pt>
                <c:pt idx="14">
                  <c:v>0.52378752625246772</c:v>
                </c:pt>
                <c:pt idx="15">
                  <c:v>0.51576048192885982</c:v>
                </c:pt>
                <c:pt idx="16">
                  <c:v>0.50838959239866921</c:v>
                </c:pt>
                <c:pt idx="17">
                  <c:v>0.50159231445563346</c:v>
                </c:pt>
                <c:pt idx="18">
                  <c:v>0.49529975096020057</c:v>
                </c:pt>
                <c:pt idx="19">
                  <c:v>0.48945390552126189</c:v>
                </c:pt>
                <c:pt idx="20">
                  <c:v>0.48400557943417027</c:v>
                </c:pt>
                <c:pt idx="21">
                  <c:v>0.47891274129274919</c:v>
                </c:pt>
                <c:pt idx="22">
                  <c:v>0.47413924917748218</c:v>
                </c:pt>
                <c:pt idx="23">
                  <c:v>0.46965383909509428</c:v>
                </c:pt>
                <c:pt idx="24">
                  <c:v>0.46542931676975502</c:v>
                </c:pt>
                <c:pt idx="25">
                  <c:v>0.46144190637643367</c:v>
                </c:pt>
                <c:pt idx="26">
                  <c:v>0.45767072157519983</c:v>
                </c:pt>
                <c:pt idx="27">
                  <c:v>0.45409733271046426</c:v>
                </c:pt>
                <c:pt idx="28">
                  <c:v>0.4507054102585617</c:v>
                </c:pt>
                <c:pt idx="29">
                  <c:v>0.44748042920486036</c:v>
                </c:pt>
                <c:pt idx="30">
                  <c:v>0.44440942246530252</c:v>
                </c:pt>
                <c:pt idx="31">
                  <c:v>0.44148077405615171</c:v>
                </c:pt>
                <c:pt idx="32">
                  <c:v>0.43868404468506422</c:v>
                </c:pt>
                <c:pt idx="33">
                  <c:v>0.43600982394726795</c:v>
                </c:pt>
                <c:pt idx="34">
                  <c:v>0.43344960447858294</c:v>
                </c:pt>
                <c:pt idx="35">
                  <c:v>0.43099567432673513</c:v>
                </c:pt>
                <c:pt idx="36">
                  <c:v>0.42864102451596137</c:v>
                </c:pt>
                <c:pt idx="37">
                  <c:v>0.42637926934329934</c:v>
                </c:pt>
                <c:pt idx="38">
                  <c:v>0.42420457739259604</c:v>
                </c:pt>
                <c:pt idx="39">
                  <c:v>0.42211161161004718</c:v>
                </c:pt>
                <c:pt idx="40">
                  <c:v>0.42009547707266365</c:v>
                </c:pt>
                <c:pt idx="41">
                  <c:v>0.4181516753134652</c:v>
                </c:pt>
                <c:pt idx="42">
                  <c:v>0.41627606425596175</c:v>
                </c:pt>
                <c:pt idx="43">
                  <c:v>0.41627606425596175</c:v>
                </c:pt>
                <c:pt idx="44">
                  <c:v>0.41446482296456999</c:v>
                </c:pt>
                <c:pt idx="45">
                  <c:v>0.41271442054395058</c:v>
                </c:pt>
                <c:pt idx="46">
                  <c:v>0.41102158862432725</c:v>
                </c:pt>
                <c:pt idx="47">
                  <c:v>0.40938329695592607</c:v>
                </c:pt>
                <c:pt idx="48">
                  <c:v>0.40779673170717551</c:v>
                </c:pt>
                <c:pt idx="49">
                  <c:v>0.40625927612091572</c:v>
                </c:pt>
                <c:pt idx="50">
                  <c:v>0.40476849323275765</c:v>
                </c:pt>
                <c:pt idx="51">
                  <c:v>0.40332211039763799</c:v>
                </c:pt>
                <c:pt idx="52">
                  <c:v>0.4019180054059292</c:v>
                </c:pt>
                <c:pt idx="53">
                  <c:v>0.40055419400033138</c:v>
                </c:pt>
                <c:pt idx="54">
                  <c:v>0.39922881863010345</c:v>
                </c:pt>
                <c:pt idx="55">
                  <c:v>0.39794013830075131</c:v>
                </c:pt>
                <c:pt idx="56">
                  <c:v>0.39668651939568489</c:v>
                </c:pt>
                <c:pt idx="57">
                  <c:v>0.39546642736210169</c:v>
                </c:pt>
                <c:pt idx="58">
                  <c:v>0.39427841916687018</c:v>
                </c:pt>
                <c:pt idx="59">
                  <c:v>0.39312113643981011</c:v>
                </c:pt>
                <c:pt idx="60">
                  <c:v>0.39199329923180215</c:v>
                </c:pt>
                <c:pt idx="61">
                  <c:v>0.39089370032383119</c:v>
                </c:pt>
                <c:pt idx="62">
                  <c:v>0.38982120003059278</c:v>
                </c:pt>
                <c:pt idx="63">
                  <c:v>0.38877472144882325</c:v>
                </c:pt>
                <c:pt idx="64">
                  <c:v>0.38775324610620926</c:v>
                </c:pt>
                <c:pt idx="65">
                  <c:v>0.38675580997169762</c:v>
                </c:pt>
                <c:pt idx="66">
                  <c:v>0.38578149979237131</c:v>
                </c:pt>
                <c:pt idx="67">
                  <c:v>0.38482944972586608</c:v>
                </c:pt>
                <c:pt idx="68">
                  <c:v>0.38389883824064475</c:v>
                </c:pt>
                <c:pt idx="69">
                  <c:v>0.38298888525938907</c:v>
                </c:pt>
                <c:pt idx="70">
                  <c:v>0.38209884952336132</c:v>
                </c:pt>
                <c:pt idx="71">
                  <c:v>0.38122802615787804</c:v>
                </c:pt>
                <c:pt idx="72">
                  <c:v>0.38037574442106575</c:v>
                </c:pt>
                <c:pt idx="73">
                  <c:v>0.37954136561986118</c:v>
                </c:pt>
                <c:pt idx="74">
                  <c:v>0.37872428117881357</c:v>
                </c:pt>
                <c:pt idx="75">
                  <c:v>0.3779239108486635</c:v>
                </c:pt>
                <c:pt idx="76">
                  <c:v>0.37713970104293343</c:v>
                </c:pt>
                <c:pt idx="77">
                  <c:v>0.37637112329189126</c:v>
                </c:pt>
                <c:pt idx="78">
                  <c:v>0.37561767280425229</c:v>
                </c:pt>
                <c:pt idx="79">
                  <c:v>0.37487886712788332</c:v>
                </c:pt>
                <c:pt idx="80">
                  <c:v>0.37415424490158117</c:v>
                </c:pt>
                <c:pt idx="81">
                  <c:v>0.37344336469071554</c:v>
                </c:pt>
                <c:pt idx="82">
                  <c:v>0.37274580390017797</c:v>
                </c:pt>
                <c:pt idx="83">
                  <c:v>0.37206115775866111</c:v>
                </c:pt>
                <c:pt idx="84">
                  <c:v>0.37138903836881842</c:v>
                </c:pt>
                <c:pt idx="85">
                  <c:v>0.37072907381832809</c:v>
                </c:pt>
                <c:pt idx="86">
                  <c:v>0.37008090734731219</c:v>
                </c:pt>
                <c:pt idx="87">
                  <c:v>0.36944419656794875</c:v>
                </c:pt>
                <c:pt idx="88">
                  <c:v>0.36881861273246558</c:v>
                </c:pt>
                <c:pt idx="89">
                  <c:v>0.36820384004602053</c:v>
                </c:pt>
                <c:pt idx="90">
                  <c:v>0.36759957502125973</c:v>
                </c:pt>
                <c:pt idx="91">
                  <c:v>0.36700552587160762</c:v>
                </c:pt>
                <c:pt idx="92">
                  <c:v>0.36642141194057987</c:v>
                </c:pt>
                <c:pt idx="93">
                  <c:v>0.36584696316462506</c:v>
                </c:pt>
                <c:pt idx="94">
                  <c:v>0.3652819195671983</c:v>
                </c:pt>
                <c:pt idx="95">
                  <c:v>0.36472603078194937</c:v>
                </c:pt>
                <c:pt idx="96">
                  <c:v>0.36417905560307101</c:v>
                </c:pt>
                <c:pt idx="97">
                  <c:v>0.36364076156100328</c:v>
                </c:pt>
                <c:pt idx="98">
                  <c:v>0.36311092452182558</c:v>
                </c:pt>
                <c:pt idx="99">
                  <c:v>0.36258932830879337</c:v>
                </c:pt>
                <c:pt idx="100">
                  <c:v>0.36207576434459143</c:v>
                </c:pt>
                <c:pt idx="101">
                  <c:v>0.36157003131298132</c:v>
                </c:pt>
                <c:pt idx="102">
                  <c:v>0.3610719348386135</c:v>
                </c:pt>
                <c:pt idx="103">
                  <c:v>0.36058128718386873</c:v>
                </c:pt>
                <c:pt idx="104">
                  <c:v>0.36009790696166966</c:v>
                </c:pt>
                <c:pt idx="105">
                  <c:v>0.35962161886328087</c:v>
                </c:pt>
                <c:pt idx="106">
                  <c:v>0.35915225340018514</c:v>
                </c:pt>
                <c:pt idx="107">
                  <c:v>0.35868964665918307</c:v>
                </c:pt>
                <c:pt idx="108">
                  <c:v>0.3582336400699293</c:v>
                </c:pt>
                <c:pt idx="109">
                  <c:v>0.35778408018416374</c:v>
                </c:pt>
                <c:pt idx="110">
                  <c:v>0.35734081846595278</c:v>
                </c:pt>
                <c:pt idx="111">
                  <c:v>0.35690371109229851</c:v>
                </c:pt>
                <c:pt idx="112">
                  <c:v>0.35647261876351743</c:v>
                </c:pt>
                <c:pt idx="113">
                  <c:v>0.3560474065228294</c:v>
                </c:pt>
                <c:pt idx="114">
                  <c:v>0.35562794358463368</c:v>
                </c:pt>
                <c:pt idx="115">
                  <c:v>0.35521410317098406</c:v>
                </c:pt>
                <c:pt idx="116">
                  <c:v>0.35480576235580491</c:v>
                </c:pt>
                <c:pt idx="117">
                  <c:v>0.35440280191642071</c:v>
                </c:pt>
                <c:pt idx="118">
                  <c:v>0.3540051061919961</c:v>
                </c:pt>
                <c:pt idx="119">
                  <c:v>0.35361256294851334</c:v>
                </c:pt>
                <c:pt idx="120">
                  <c:v>0.35322506324993064</c:v>
                </c:pt>
                <c:pt idx="121">
                  <c:v>0.35284250133519413</c:v>
                </c:pt>
                <c:pt idx="122">
                  <c:v>0.35246477450078995</c:v>
                </c:pt>
                <c:pt idx="123">
                  <c:v>0.3520917829885456</c:v>
                </c:pt>
                <c:pt idx="124">
                  <c:v>0.35172342987840671</c:v>
                </c:pt>
                <c:pt idx="125">
                  <c:v>0.35135962098593065</c:v>
                </c:pt>
                <c:pt idx="126">
                  <c:v>0.35100026476425389</c:v>
                </c:pt>
                <c:pt idx="127">
                  <c:v>0.35064527221030539</c:v>
                </c:pt>
                <c:pt idx="128">
                  <c:v>0.35029455677505156</c:v>
                </c:pt>
                <c:pt idx="129">
                  <c:v>0.34994803427756827</c:v>
                </c:pt>
                <c:pt idx="130">
                  <c:v>0.34960562282275021</c:v>
                </c:pt>
                <c:pt idx="131">
                  <c:v>0.34926724272247806</c:v>
                </c:pt>
                <c:pt idx="132">
                  <c:v>0.34893281642007129</c:v>
                </c:pt>
                <c:pt idx="133">
                  <c:v>0.34860226841786945</c:v>
                </c:pt>
                <c:pt idx="134">
                  <c:v>0.34827552520778754</c:v>
                </c:pt>
                <c:pt idx="135">
                  <c:v>0.34795251520470355</c:v>
                </c:pt>
                <c:pt idx="136">
                  <c:v>0.34763316868254407</c:v>
                </c:pt>
                <c:pt idx="137">
                  <c:v>0.3473174177129385</c:v>
                </c:pt>
                <c:pt idx="138">
                  <c:v>0.34700519610632141</c:v>
                </c:pt>
                <c:pt idx="139">
                  <c:v>0.34669643935536987</c:v>
                </c:pt>
                <c:pt idx="140">
                  <c:v>0.34639108458066525</c:v>
                </c:pt>
                <c:pt idx="141">
                  <c:v>0.34608907047847953</c:v>
                </c:pt>
                <c:pt idx="142">
                  <c:v>0.34579033727058667</c:v>
                </c:pt>
                <c:pt idx="143">
                  <c:v>0.34549482665600861</c:v>
                </c:pt>
                <c:pt idx="144">
                  <c:v>0.34520248176460794</c:v>
                </c:pt>
                <c:pt idx="145">
                  <c:v>0.34491324711244459</c:v>
                </c:pt>
                <c:pt idx="146">
                  <c:v>0.34462706855881781</c:v>
                </c:pt>
                <c:pt idx="147">
                  <c:v>0.34434389326491965</c:v>
                </c:pt>
                <c:pt idx="148">
                  <c:v>0.34406366965402807</c:v>
                </c:pt>
                <c:pt idx="149">
                  <c:v>0.34378634737317371</c:v>
                </c:pt>
                <c:pt idx="150">
                  <c:v>0.3435118772562154</c:v>
                </c:pt>
                <c:pt idx="151">
                  <c:v>0.34324021128826432</c:v>
                </c:pt>
                <c:pt idx="152">
                  <c:v>0.34297130257139913</c:v>
                </c:pt>
                <c:pt idx="153">
                  <c:v>0.34270510529161713</c:v>
                </c:pt>
                <c:pt idx="154">
                  <c:v>0.34244157468696879</c:v>
                </c:pt>
                <c:pt idx="155">
                  <c:v>0.34218066701682703</c:v>
                </c:pt>
                <c:pt idx="156">
                  <c:v>0.34192233953224255</c:v>
                </c:pt>
                <c:pt idx="157">
                  <c:v>0.34166655044734162</c:v>
                </c:pt>
                <c:pt idx="158">
                  <c:v>0.34141325891172275</c:v>
                </c:pt>
                <c:pt idx="159">
                  <c:v>0.3411624249838105</c:v>
                </c:pt>
                <c:pt idx="160">
                  <c:v>0.34091400960512958</c:v>
                </c:pt>
                <c:pt idx="161">
                  <c:v>0.34066797457546005</c:v>
                </c:pt>
                <c:pt idx="162">
                  <c:v>0.34042428252883927</c:v>
                </c:pt>
                <c:pt idx="163">
                  <c:v>0.34018289691037651</c:v>
                </c:pt>
                <c:pt idx="164">
                  <c:v>0.33994378195384772</c:v>
                </c:pt>
                <c:pt idx="165">
                  <c:v>0.33970690266004083</c:v>
                </c:pt>
                <c:pt idx="166">
                  <c:v>0.3394722247758199</c:v>
                </c:pt>
                <c:pt idx="167">
                  <c:v>0.33923971477388287</c:v>
                </c:pt>
                <c:pt idx="168">
                  <c:v>0.33900933983318354</c:v>
                </c:pt>
                <c:pt idx="169">
                  <c:v>0.33878106781999401</c:v>
                </c:pt>
                <c:pt idx="170">
                  <c:v>0.33855486726958184</c:v>
                </c:pt>
                <c:pt idx="171">
                  <c:v>0.33833070736847926</c:v>
                </c:pt>
                <c:pt idx="172">
                  <c:v>0.33810855793732159</c:v>
                </c:pt>
                <c:pt idx="173">
                  <c:v>0.33788838941423377</c:v>
                </c:pt>
                <c:pt idx="174">
                  <c:v>0.33767017283874423</c:v>
                </c:pt>
                <c:pt idx="175">
                  <c:v>0.33745387983620634</c:v>
                </c:pt>
                <c:pt idx="176">
                  <c:v>0.3372394826027092</c:v>
                </c:pt>
                <c:pt idx="177">
                  <c:v>0.33702695389045922</c:v>
                </c:pt>
                <c:pt idx="178">
                  <c:v>0.33681626699361572</c:v>
                </c:pt>
                <c:pt idx="179">
                  <c:v>0.33660739573456316</c:v>
                </c:pt>
                <c:pt idx="180">
                  <c:v>0.33640031445060548</c:v>
                </c:pt>
                <c:pt idx="181">
                  <c:v>0.33619499798106622</c:v>
                </c:pt>
                <c:pt idx="182">
                  <c:v>0.33599142165478096</c:v>
                </c:pt>
                <c:pt idx="183">
                  <c:v>0.33578956127796622</c:v>
                </c:pt>
                <c:pt idx="184">
                  <c:v>0.33558939312245428</c:v>
                </c:pt>
                <c:pt idx="185">
                  <c:v>0.33539089391427862</c:v>
                </c:pt>
                <c:pt idx="186">
                  <c:v>0.33519404082259857</c:v>
                </c:pt>
                <c:pt idx="187">
                  <c:v>0.33499881144895172</c:v>
                </c:pt>
                <c:pt idx="188">
                  <c:v>0.33480518381682201</c:v>
                </c:pt>
                <c:pt idx="189">
                  <c:v>0.33461313636151341</c:v>
                </c:pt>
                <c:pt idx="190">
                  <c:v>0.33442264792031751</c:v>
                </c:pt>
                <c:pt idx="191">
                  <c:v>0.33423369772296674</c:v>
                </c:pt>
                <c:pt idx="192">
                  <c:v>0.33404626538236137</c:v>
                </c:pt>
                <c:pt idx="193">
                  <c:v>0.33386033088556338</c:v>
                </c:pt>
                <c:pt idx="194">
                  <c:v>0.33367587458504572</c:v>
                </c:pt>
                <c:pt idx="195">
                  <c:v>0.33349287719019111</c:v>
                </c:pt>
                <c:pt idx="196">
                  <c:v>0.33331131975902928</c:v>
                </c:pt>
                <c:pt idx="197">
                  <c:v>0.33313118369020767</c:v>
                </c:pt>
                <c:pt idx="198">
                  <c:v>0.33295245071518503</c:v>
                </c:pt>
                <c:pt idx="199">
                  <c:v>0.33277510289064272</c:v>
                </c:pt>
                <c:pt idx="200">
                  <c:v>0.33242449250176737</c:v>
                </c:pt>
                <c:pt idx="201">
                  <c:v>0.33225119561150845</c:v>
                </c:pt>
                <c:pt idx="202">
                  <c:v>0.33207921520610956</c:v>
                </c:pt>
                <c:pt idx="203">
                  <c:v>0.3319085348616449</c:v>
                </c:pt>
                <c:pt idx="204">
                  <c:v>0.33173913843805591</c:v>
                </c:pt>
                <c:pt idx="205">
                  <c:v>0.3315710100728968</c:v>
                </c:pt>
                <c:pt idx="206">
                  <c:v>0.3314041341752475</c:v>
                </c:pt>
                <c:pt idx="207">
                  <c:v>0.33123849541978839</c:v>
                </c:pt>
                <c:pt idx="208">
                  <c:v>0.33107407874103184</c:v>
                </c:pt>
                <c:pt idx="209">
                  <c:v>0.33091086932770614</c:v>
                </c:pt>
                <c:pt idx="210">
                  <c:v>0.3307488526172862</c:v>
                </c:pt>
                <c:pt idx="211">
                  <c:v>0.33058801429066709</c:v>
                </c:pt>
                <c:pt idx="212">
                  <c:v>0.33042834026697643</c:v>
                </c:pt>
                <c:pt idx="213">
                  <c:v>0.3302698166985204</c:v>
                </c:pt>
                <c:pt idx="214">
                  <c:v>0.33011242996585982</c:v>
                </c:pt>
                <c:pt idx="215">
                  <c:v>0.32995616667301297</c:v>
                </c:pt>
                <c:pt idx="216">
                  <c:v>0.32980101364278014</c:v>
                </c:pt>
                <c:pt idx="217">
                  <c:v>0.32964695791218729</c:v>
                </c:pt>
                <c:pt idx="218">
                  <c:v>0.32949398672804436</c:v>
                </c:pt>
                <c:pt idx="219">
                  <c:v>0.32934208754261601</c:v>
                </c:pt>
                <c:pt idx="220">
                  <c:v>0.32919124800940025</c:v>
                </c:pt>
                <c:pt idx="221">
                  <c:v>0.32904145597901269</c:v>
                </c:pt>
                <c:pt idx="222">
                  <c:v>0.32889269949517236</c:v>
                </c:pt>
                <c:pt idx="223">
                  <c:v>0.32874496679078768</c:v>
                </c:pt>
                <c:pt idx="224">
                  <c:v>0.32859824628413792</c:v>
                </c:pt>
                <c:pt idx="225">
                  <c:v>0.3284525265751484</c:v>
                </c:pt>
                <c:pt idx="226">
                  <c:v>0.32830779644175673</c:v>
                </c:pt>
                <c:pt idx="227">
                  <c:v>0.32816404483636707</c:v>
                </c:pt>
                <c:pt idx="228">
                  <c:v>0.3280212608823902</c:v>
                </c:pt>
                <c:pt idx="229">
                  <c:v>0.32787943387086715</c:v>
                </c:pt>
                <c:pt idx="230">
                  <c:v>0.32773855325717288</c:v>
                </c:pt>
                <c:pt idx="231">
                  <c:v>0.32759860865779977</c:v>
                </c:pt>
                <c:pt idx="232">
                  <c:v>0.32745958984721685</c:v>
                </c:pt>
                <c:pt idx="233">
                  <c:v>0.32732148675480349</c:v>
                </c:pt>
                <c:pt idx="234">
                  <c:v>0.32718428946185524</c:v>
                </c:pt>
                <c:pt idx="235">
                  <c:v>0.3270479881986601</c:v>
                </c:pt>
                <c:pt idx="236">
                  <c:v>0.3269125733416432</c:v>
                </c:pt>
                <c:pt idx="237">
                  <c:v>0.32677803541057765</c:v>
                </c:pt>
                <c:pt idx="238">
                  <c:v>0.32664436506585992</c:v>
                </c:pt>
                <c:pt idx="239">
                  <c:v>0.32651155310584856</c:v>
                </c:pt>
                <c:pt idx="240">
                  <c:v>0.3263795904642639</c:v>
                </c:pt>
                <c:pt idx="241">
                  <c:v>0.32624846820764675</c:v>
                </c:pt>
                <c:pt idx="242">
                  <c:v>0.32611817753287586</c:v>
                </c:pt>
                <c:pt idx="243">
                  <c:v>0.32598870976474104</c:v>
                </c:pt>
                <c:pt idx="244">
                  <c:v>0.32586005635357157</c:v>
                </c:pt>
                <c:pt idx="245">
                  <c:v>0.32573220887291776</c:v>
                </c:pt>
                <c:pt idx="246">
                  <c:v>0.32560515901728437</c:v>
                </c:pt>
                <c:pt idx="247">
                  <c:v>0.32547889859991569</c:v>
                </c:pt>
                <c:pt idx="248">
                  <c:v>0.32535341955062785</c:v>
                </c:pt>
                <c:pt idx="249">
                  <c:v>0.32522871391369135</c:v>
                </c:pt>
                <c:pt idx="250">
                  <c:v>0.32510477384575909</c:v>
                </c:pt>
                <c:pt idx="251">
                  <c:v>0.32498159161383983</c:v>
                </c:pt>
                <c:pt idx="252">
                  <c:v>0.32485915959331685</c:v>
                </c:pt>
                <c:pt idx="253">
                  <c:v>0.32473747026600935</c:v>
                </c:pt>
                <c:pt idx="254">
                  <c:v>0.32461651621827559</c:v>
                </c:pt>
                <c:pt idx="255">
                  <c:v>0.32449629013915804</c:v>
                </c:pt>
                <c:pt idx="256">
                  <c:v>0.32437678481856741</c:v>
                </c:pt>
                <c:pt idx="257">
                  <c:v>0.32425799314550641</c:v>
                </c:pt>
                <c:pt idx="258">
                  <c:v>0.32413990810633148</c:v>
                </c:pt>
                <c:pt idx="259">
                  <c:v>0.32402252278305121</c:v>
                </c:pt>
                <c:pt idx="260">
                  <c:v>0.32390583035166121</c:v>
                </c:pt>
                <c:pt idx="261">
                  <c:v>0.32378982408051354</c:v>
                </c:pt>
                <c:pt idx="262">
                  <c:v>0.32367449732872167</c:v>
                </c:pt>
                <c:pt idx="263">
                  <c:v>0.32355984354459794</c:v>
                </c:pt>
                <c:pt idx="264">
                  <c:v>0.32344585626412375</c:v>
                </c:pt>
                <c:pt idx="265">
                  <c:v>0.32333252910945232</c:v>
                </c:pt>
                <c:pt idx="266">
                  <c:v>0.32321985578744167</c:v>
                </c:pt>
                <c:pt idx="267">
                  <c:v>0.32310783008821847</c:v>
                </c:pt>
                <c:pt idx="268">
                  <c:v>0.32299644588377135</c:v>
                </c:pt>
                <c:pt idx="269">
                  <c:v>0.32288569712657289</c:v>
                </c:pt>
                <c:pt idx="270">
                  <c:v>0.32277557784823019</c:v>
                </c:pt>
                <c:pt idx="271">
                  <c:v>0.3226660821581625</c:v>
                </c:pt>
                <c:pt idx="272">
                  <c:v>0.32255720424230588</c:v>
                </c:pt>
                <c:pt idx="273">
                  <c:v>0.32244893836184402</c:v>
                </c:pt>
                <c:pt idx="274">
                  <c:v>0.32234127885196506</c:v>
                </c:pt>
                <c:pt idx="275">
                  <c:v>0.32223422012064229</c:v>
                </c:pt>
                <c:pt idx="276">
                  <c:v>0.32212775664744075</c:v>
                </c:pt>
                <c:pt idx="277">
                  <c:v>0.32202188298234607</c:v>
                </c:pt>
                <c:pt idx="278">
                  <c:v>0.32191659374461762</c:v>
                </c:pt>
                <c:pt idx="279">
                  <c:v>0.32181188362166424</c:v>
                </c:pt>
                <c:pt idx="280">
                  <c:v>0.32170774736794167</c:v>
                </c:pt>
                <c:pt idx="281">
                  <c:v>0.32160417980387201</c:v>
                </c:pt>
                <c:pt idx="282">
                  <c:v>0.32150117581478449</c:v>
                </c:pt>
                <c:pt idx="283">
                  <c:v>0.3213987303498762</c:v>
                </c:pt>
                <c:pt idx="284">
                  <c:v>0.32129683842119405</c:v>
                </c:pt>
                <c:pt idx="285">
                  <c:v>0.32119549510263556</c:v>
                </c:pt>
                <c:pt idx="286">
                  <c:v>0.32109469552896958</c:v>
                </c:pt>
                <c:pt idx="287">
                  <c:v>0.32099443489487522</c:v>
                </c:pt>
                <c:pt idx="288">
                  <c:v>0.32089470845400009</c:v>
                </c:pt>
                <c:pt idx="289">
                  <c:v>0.32079551151803554</c:v>
                </c:pt>
                <c:pt idx="290">
                  <c:v>0.32069683945581046</c:v>
                </c:pt>
                <c:pt idx="291">
                  <c:v>0.32059868769240135</c:v>
                </c:pt>
                <c:pt idx="292">
                  <c:v>0.32050105170826015</c:v>
                </c:pt>
                <c:pt idx="293">
                  <c:v>0.32040392703835785</c:v>
                </c:pt>
                <c:pt idx="294">
                  <c:v>0.32030730927134432</c:v>
                </c:pt>
                <c:pt idx="295">
                  <c:v>0.32021119404872428</c:v>
                </c:pt>
                <c:pt idx="296">
                  <c:v>0.32011557706404803</c:v>
                </c:pt>
                <c:pt idx="297">
                  <c:v>0.32002045406211765</c:v>
                </c:pt>
                <c:pt idx="298">
                  <c:v>0.31992582083820797</c:v>
                </c:pt>
                <c:pt idx="299">
                  <c:v>0.31983167323730133</c:v>
                </c:pt>
                <c:pt idx="300">
                  <c:v>0.31973800715333739</c:v>
                </c:pt>
                <c:pt idx="301">
                  <c:v>0.31964481852847598</c:v>
                </c:pt>
                <c:pt idx="302">
                  <c:v>0.31955210335237355</c:v>
                </c:pt>
                <c:pt idx="303">
                  <c:v>0.31945985766147311</c:v>
                </c:pt>
                <c:pt idx="304">
                  <c:v>0.31936807753830665</c:v>
                </c:pt>
                <c:pt idx="305">
                  <c:v>0.31927675911081055</c:v>
                </c:pt>
                <c:pt idx="306">
                  <c:v>0.31918589855165369</c:v>
                </c:pt>
                <c:pt idx="307">
                  <c:v>0.31909549207757615</c:v>
                </c:pt>
                <c:pt idx="308">
                  <c:v>0.31900553594874193</c:v>
                </c:pt>
                <c:pt idx="309">
                  <c:v>0.31891602646810135</c:v>
                </c:pt>
                <c:pt idx="310">
                  <c:v>0.3188269599807661</c:v>
                </c:pt>
                <c:pt idx="311">
                  <c:v>0.31873833287339459</c:v>
                </c:pt>
                <c:pt idx="312">
                  <c:v>0.31865014157358879</c:v>
                </c:pt>
                <c:pt idx="313">
                  <c:v>0.31856238254930108</c:v>
                </c:pt>
                <c:pt idx="314">
                  <c:v>0.31847505230825218</c:v>
                </c:pt>
                <c:pt idx="315">
                  <c:v>0.31838814739735888</c:v>
                </c:pt>
                <c:pt idx="316">
                  <c:v>0.31830166440217195</c:v>
                </c:pt>
                <c:pt idx="317">
                  <c:v>0.31821559994632365</c:v>
                </c:pt>
                <c:pt idx="318">
                  <c:v>0.31812995069098526</c:v>
                </c:pt>
                <c:pt idx="319">
                  <c:v>0.31804471333433365</c:v>
                </c:pt>
                <c:pt idx="320">
                  <c:v>0.31795988461102698</c:v>
                </c:pt>
                <c:pt idx="321">
                  <c:v>0.31787546129168964</c:v>
                </c:pt>
                <c:pt idx="322">
                  <c:v>0.3177914401824064</c:v>
                </c:pt>
                <c:pt idx="323">
                  <c:v>0.31770781812422433</c:v>
                </c:pt>
                <c:pt idx="324">
                  <c:v>0.31762459199266391</c:v>
                </c:pt>
                <c:pt idx="325">
                  <c:v>0.31754175869723816</c:v>
                </c:pt>
                <c:pt idx="326">
                  <c:v>0.31745931518098031</c:v>
                </c:pt>
                <c:pt idx="327">
                  <c:v>0.31737725841997866</c:v>
                </c:pt>
                <c:pt idx="328">
                  <c:v>0.31729558542292025</c:v>
                </c:pt>
                <c:pt idx="329">
                  <c:v>0.31721429323064126</c:v>
                </c:pt>
                <c:pt idx="330">
                  <c:v>0.31713337891568605</c:v>
                </c:pt>
                <c:pt idx="331">
                  <c:v>0.31705283958187225</c:v>
                </c:pt>
                <c:pt idx="332">
                  <c:v>0.31697267236386412</c:v>
                </c:pt>
                <c:pt idx="333">
                  <c:v>0.31689287442675268</c:v>
                </c:pt>
                <c:pt idx="334">
                  <c:v>0.31681344296564246</c:v>
                </c:pt>
                <c:pt idx="335">
                  <c:v>0.31673437520524572</c:v>
                </c:pt>
                <c:pt idx="336">
                  <c:v>0.31665566839948273</c:v>
                </c:pt>
                <c:pt idx="337">
                  <c:v>0.31657731983108889</c:v>
                </c:pt>
                <c:pt idx="338">
                  <c:v>0.31649932681122844</c:v>
                </c:pt>
                <c:pt idx="339">
                  <c:v>0.31642168667911402</c:v>
                </c:pt>
                <c:pt idx="340">
                  <c:v>0.31634439680163284</c:v>
                </c:pt>
                <c:pt idx="341">
                  <c:v>0.31626745457297883</c:v>
                </c:pt>
                <c:pt idx="342">
                  <c:v>0.31619085741429015</c:v>
                </c:pt>
                <c:pt idx="343">
                  <c:v>0.31611460277329401</c:v>
                </c:pt>
                <c:pt idx="344">
                  <c:v>0.31603868812395525</c:v>
                </c:pt>
                <c:pt idx="345">
                  <c:v>0.31596311096613194</c:v>
                </c:pt>
                <c:pt idx="346">
                  <c:v>0.31588786882523651</c:v>
                </c:pt>
                <c:pt idx="347">
                  <c:v>0.31581295925190106</c:v>
                </c:pt>
                <c:pt idx="348">
                  <c:v>0.31573837982164932</c:v>
                </c:pt>
                <c:pt idx="349">
                  <c:v>0.31566412813457323</c:v>
                </c:pt>
                <c:pt idx="350">
                  <c:v>0.31559020181501429</c:v>
                </c:pt>
                <c:pt idx="351">
                  <c:v>0.31551659851125097</c:v>
                </c:pt>
                <c:pt idx="352">
                  <c:v>0.31544331589518976</c:v>
                </c:pt>
                <c:pt idx="353">
                  <c:v>0.31537035166206201</c:v>
                </c:pt>
                <c:pt idx="354">
                  <c:v>0.3152977035301251</c:v>
                </c:pt>
                <c:pt idx="355">
                  <c:v>0.31522536924036826</c:v>
                </c:pt>
                <c:pt idx="356">
                  <c:v>0.31515334655622312</c:v>
                </c:pt>
                <c:pt idx="357">
                  <c:v>0.3150816332632787</c:v>
                </c:pt>
                <c:pt idx="358">
                  <c:v>0.31501022716900057</c:v>
                </c:pt>
                <c:pt idx="359">
                  <c:v>0.31493912610245484</c:v>
                </c:pt>
                <c:pt idx="360">
                  <c:v>0.31486832791403579</c:v>
                </c:pt>
                <c:pt idx="361">
                  <c:v>0.31479783047519805</c:v>
                </c:pt>
                <c:pt idx="362">
                  <c:v>0.31472763167819301</c:v>
                </c:pt>
                <c:pt idx="363">
                  <c:v>0.31465772943580855</c:v>
                </c:pt>
                <c:pt idx="364">
                  <c:v>0.31458812168111366</c:v>
                </c:pt>
                <c:pt idx="365">
                  <c:v>0.31451880636720636</c:v>
                </c:pt>
                <c:pt idx="366">
                  <c:v>0.31444978146696517</c:v>
                </c:pt>
                <c:pt idx="367">
                  <c:v>0.31438104497280528</c:v>
                </c:pt>
                <c:pt idx="368">
                  <c:v>0.31431259489643737</c:v>
                </c:pt>
                <c:pt idx="369">
                  <c:v>0.31424442926863061</c:v>
                </c:pt>
                <c:pt idx="370">
                  <c:v>0.31417654613897911</c:v>
                </c:pt>
                <c:pt idx="371">
                  <c:v>0.31410894357567171</c:v>
                </c:pt>
                <c:pt idx="372">
                  <c:v>0.31404161966526539</c:v>
                </c:pt>
                <c:pt idx="373">
                  <c:v>0.31397457251246186</c:v>
                </c:pt>
                <c:pt idx="374">
                  <c:v>0.31390780023988757</c:v>
                </c:pt>
                <c:pt idx="375">
                  <c:v>0.31384130098787705</c:v>
                </c:pt>
                <c:pt idx="376">
                  <c:v>0.31377507291425899</c:v>
                </c:pt>
                <c:pt idx="377">
                  <c:v>0.3137091141941461</c:v>
                </c:pt>
                <c:pt idx="378">
                  <c:v>0.31364342301972786</c:v>
                </c:pt>
                <c:pt idx="379">
                  <c:v>0.31357799760006566</c:v>
                </c:pt>
                <c:pt idx="380">
                  <c:v>0.31351283616089165</c:v>
                </c:pt>
                <c:pt idx="381">
                  <c:v>0.31344793694441075</c:v>
                </c:pt>
                <c:pt idx="382">
                  <c:v>0.31338329820910432</c:v>
                </c:pt>
                <c:pt idx="383">
                  <c:v>0.31331891822953806</c:v>
                </c:pt>
                <c:pt idx="384">
                  <c:v>0.31325479529617151</c:v>
                </c:pt>
                <c:pt idx="385">
                  <c:v>0.31319092771517104</c:v>
                </c:pt>
                <c:pt idx="386">
                  <c:v>0.31312731380822567</c:v>
                </c:pt>
                <c:pt idx="387">
                  <c:v>0.3130639519123643</c:v>
                </c:pt>
                <c:pt idx="388">
                  <c:v>0.31300084037977721</c:v>
                </c:pt>
                <c:pt idx="389">
                  <c:v>0.3129379775776388</c:v>
                </c:pt>
                <c:pt idx="390">
                  <c:v>0.31287536188793341</c:v>
                </c:pt>
                <c:pt idx="391">
                  <c:v>0.31281299170728372</c:v>
                </c:pt>
                <c:pt idx="392">
                  <c:v>0.31275086544678116</c:v>
                </c:pt>
                <c:pt idx="393">
                  <c:v>0.31268898153181884</c:v>
                </c:pt>
                <c:pt idx="394">
                  <c:v>0.31262733840192736</c:v>
                </c:pt>
                <c:pt idx="395">
                  <c:v>0.31256593451061176</c:v>
                </c:pt>
                <c:pt idx="396">
                  <c:v>0.31250476832519208</c:v>
                </c:pt>
                <c:pt idx="397">
                  <c:v>0.31244383832664535</c:v>
                </c:pt>
                <c:pt idx="398">
                  <c:v>0.31238314300944958</c:v>
                </c:pt>
                <c:pt idx="399">
                  <c:v>0.31232268088143095</c:v>
                </c:pt>
                <c:pt idx="400">
                  <c:v>0.31226245046361167</c:v>
                </c:pt>
                <c:pt idx="401">
                  <c:v>0.31220245029006127</c:v>
                </c:pt>
                <c:pt idx="402">
                  <c:v>0.31214267890774927</c:v>
                </c:pt>
                <c:pt idx="403">
                  <c:v>0.31208313487639971</c:v>
                </c:pt>
                <c:pt idx="404">
                  <c:v>0.31202381676834834</c:v>
                </c:pt>
                <c:pt idx="405">
                  <c:v>0.31196472316840101</c:v>
                </c:pt>
                <c:pt idx="406">
                  <c:v>0.31190585267369453</c:v>
                </c:pt>
                <c:pt idx="407">
                  <c:v>0.31184720389355919</c:v>
                </c:pt>
                <c:pt idx="408">
                  <c:v>0.31178877544938322</c:v>
                </c:pt>
                <c:pt idx="409">
                  <c:v>0.31173056597447901</c:v>
                </c:pt>
                <c:pt idx="410">
                  <c:v>0.31167257411395122</c:v>
                </c:pt>
                <c:pt idx="411">
                  <c:v>0.31161479852456647</c:v>
                </c:pt>
                <c:pt idx="412">
                  <c:v>0.31155723787462514</c:v>
                </c:pt>
                <c:pt idx="413">
                  <c:v>0.31149989084383478</c:v>
                </c:pt>
                <c:pt idx="414">
                  <c:v>0.31144275612318439</c:v>
                </c:pt>
                <c:pt idx="415">
                  <c:v>0.31138583241482243</c:v>
                </c:pt>
                <c:pt idx="416">
                  <c:v>0.31132911843193367</c:v>
                </c:pt>
                <c:pt idx="417">
                  <c:v>0.31127261289862013</c:v>
                </c:pt>
                <c:pt idx="418">
                  <c:v>0.3112163145497821</c:v>
                </c:pt>
                <c:pt idx="419">
                  <c:v>0.31116022213100142</c:v>
                </c:pt>
                <c:pt idx="420">
                  <c:v>0.31110433439842627</c:v>
                </c:pt>
                <c:pt idx="421">
                  <c:v>0.3110486501186569</c:v>
                </c:pt>
                <c:pt idx="422">
                  <c:v>0.31099316806863336</c:v>
                </c:pt>
                <c:pt idx="423">
                  <c:v>0.310937887035525</c:v>
                </c:pt>
                <c:pt idx="424">
                  <c:v>0.31088280581662053</c:v>
                </c:pt>
                <c:pt idx="425">
                  <c:v>0.31082792321922026</c:v>
                </c:pt>
                <c:pt idx="426">
                  <c:v>0.31077323806052948</c:v>
                </c:pt>
                <c:pt idx="427">
                  <c:v>0.3107187491675531</c:v>
                </c:pt>
                <c:pt idx="428">
                  <c:v>0.31066445537699189</c:v>
                </c:pt>
                <c:pt idx="429">
                  <c:v>0.31061035553513971</c:v>
                </c:pt>
                <c:pt idx="430">
                  <c:v>0.3105564484977828</c:v>
                </c:pt>
                <c:pt idx="431">
                  <c:v>0.3105027331300993</c:v>
                </c:pt>
                <c:pt idx="432">
                  <c:v>0.31044920830656086</c:v>
                </c:pt>
                <c:pt idx="433">
                  <c:v>0.31039587291083531</c:v>
                </c:pt>
                <c:pt idx="434">
                  <c:v>0.31034272583569045</c:v>
                </c:pt>
                <c:pt idx="435">
                  <c:v>0.3102897659828992</c:v>
                </c:pt>
                <c:pt idx="436">
                  <c:v>0.31023699226314577</c:v>
                </c:pt>
                <c:pt idx="437">
                  <c:v>0.31018440359593324</c:v>
                </c:pt>
                <c:pt idx="438">
                  <c:v>0.31013199890949217</c:v>
                </c:pt>
                <c:pt idx="439">
                  <c:v>0.31007977714069063</c:v>
                </c:pt>
                <c:pt idx="440">
                  <c:v>0.31002773723494453</c:v>
                </c:pt>
                <c:pt idx="441">
                  <c:v>0.30997587814613048</c:v>
                </c:pt>
                <c:pt idx="442">
                  <c:v>0.30992419883649819</c:v>
                </c:pt>
                <c:pt idx="443">
                  <c:v>0.30987269827658531</c:v>
                </c:pt>
                <c:pt idx="444">
                  <c:v>0.30982137544513233</c:v>
                </c:pt>
                <c:pt idx="445">
                  <c:v>0.30977022932899922</c:v>
                </c:pt>
                <c:pt idx="446">
                  <c:v>0.30971925892308255</c:v>
                </c:pt>
                <c:pt idx="447">
                  <c:v>0.30966846323023423</c:v>
                </c:pt>
                <c:pt idx="448">
                  <c:v>0.30961784126118069</c:v>
                </c:pt>
                <c:pt idx="449">
                  <c:v>0.30956739203444339</c:v>
                </c:pt>
                <c:pt idx="450">
                  <c:v>0.30951711457626041</c:v>
                </c:pt>
                <c:pt idx="451">
                  <c:v>0.3094670079205083</c:v>
                </c:pt>
                <c:pt idx="452">
                  <c:v>0.30941707110862604</c:v>
                </c:pt>
                <c:pt idx="453">
                  <c:v>0.30936730318953898</c:v>
                </c:pt>
                <c:pt idx="454">
                  <c:v>0.30931770321958374</c:v>
                </c:pt>
                <c:pt idx="455">
                  <c:v>0.30926827026243486</c:v>
                </c:pt>
                <c:pt idx="456">
                  <c:v>0.30921900338903158</c:v>
                </c:pt>
                <c:pt idx="457">
                  <c:v>0.30916990167750541</c:v>
                </c:pt>
                <c:pt idx="458">
                  <c:v>0.30912096421310936</c:v>
                </c:pt>
                <c:pt idx="459">
                  <c:v>0.30907219008814707</c:v>
                </c:pt>
                <c:pt idx="460">
                  <c:v>0.30902357840190364</c:v>
                </c:pt>
                <c:pt idx="461">
                  <c:v>0.30897512826057666</c:v>
                </c:pt>
                <c:pt idx="462">
                  <c:v>0.30892683877720867</c:v>
                </c:pt>
                <c:pt idx="463">
                  <c:v>0.30887870907161941</c:v>
                </c:pt>
                <c:pt idx="464">
                  <c:v>0.30883073827034035</c:v>
                </c:pt>
                <c:pt idx="465">
                  <c:v>0.30878292550654868</c:v>
                </c:pt>
                <c:pt idx="466">
                  <c:v>0.30873526992000266</c:v>
                </c:pt>
                <c:pt idx="467">
                  <c:v>0.30868777065697778</c:v>
                </c:pt>
                <c:pt idx="468">
                  <c:v>0.3086404268702036</c:v>
                </c:pt>
                <c:pt idx="469">
                  <c:v>0.30859323771880126</c:v>
                </c:pt>
                <c:pt idx="470">
                  <c:v>0.30854620236822144</c:v>
                </c:pt>
                <c:pt idx="471">
                  <c:v>0.30849931999018426</c:v>
                </c:pt>
                <c:pt idx="472">
                  <c:v>0.30845258976261802</c:v>
                </c:pt>
                <c:pt idx="473">
                  <c:v>0.30840601086960007</c:v>
                </c:pt>
                <c:pt idx="474">
                  <c:v>0.30835958250129825</c:v>
                </c:pt>
                <c:pt idx="475">
                  <c:v>0.30831330385391198</c:v>
                </c:pt>
                <c:pt idx="476">
                  <c:v>0.30826717412961552</c:v>
                </c:pt>
                <c:pt idx="477">
                  <c:v>0.30822119253650071</c:v>
                </c:pt>
                <c:pt idx="478">
                  <c:v>0.30817535828852066</c:v>
                </c:pt>
                <c:pt idx="479">
                  <c:v>0.30812967060543467</c:v>
                </c:pt>
                <c:pt idx="480">
                  <c:v>0.30808412871275309</c:v>
                </c:pt>
                <c:pt idx="481">
                  <c:v>0.3080387318416829</c:v>
                </c:pt>
                <c:pt idx="482">
                  <c:v>0.30799347922907444</c:v>
                </c:pt>
                <c:pt idx="483">
                  <c:v>0.3079483701173682</c:v>
                </c:pt>
                <c:pt idx="484">
                  <c:v>0.30790340375454239</c:v>
                </c:pt>
                <c:pt idx="485">
                  <c:v>0.30785857939406092</c:v>
                </c:pt>
                <c:pt idx="486">
                  <c:v>0.30781389629482281</c:v>
                </c:pt>
                <c:pt idx="487">
                  <c:v>0.30776935372111086</c:v>
                </c:pt>
                <c:pt idx="488">
                  <c:v>0.3077249509425421</c:v>
                </c:pt>
                <c:pt idx="489">
                  <c:v>0.30768068723401776</c:v>
                </c:pt>
                <c:pt idx="490">
                  <c:v>0.30763656187567501</c:v>
                </c:pt>
                <c:pt idx="491">
                  <c:v>0.30759257415283792</c:v>
                </c:pt>
                <c:pt idx="492">
                  <c:v>0.30754872335596994</c:v>
                </c:pt>
                <c:pt idx="493">
                  <c:v>0.30750500878062653</c:v>
                </c:pt>
                <c:pt idx="494">
                  <c:v>0.3074614297274087</c:v>
                </c:pt>
                <c:pt idx="495">
                  <c:v>0.3074179855019159</c:v>
                </c:pt>
                <c:pt idx="496">
                  <c:v>0.30737467541470131</c:v>
                </c:pt>
                <c:pt idx="497">
                  <c:v>0.30733149878122612</c:v>
                </c:pt>
                <c:pt idx="498">
                  <c:v>0.30728845492181439</c:v>
                </c:pt>
              </c:numCache>
            </c:numRef>
          </c:yVal>
          <c:smooth val="0"/>
        </c:ser>
        <c:ser>
          <c:idx val="4"/>
          <c:order val="5"/>
          <c:tx>
            <c:v>3SD</c:v>
          </c:tx>
          <c:spPr>
            <a:ln w="38100">
              <a:solidFill>
                <a:schemeClr val="tx2">
                  <a:lumMod val="50000"/>
                </a:schemeClr>
              </a:solidFill>
              <a:prstDash val="sysDot"/>
            </a:ln>
          </c:spPr>
          <c:marker>
            <c:symbol val="none"/>
          </c:marker>
          <c:xVal>
            <c:numRef>
              <c:f>'HbA1c&lt;58_adjusted'!$L$3:$L$501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'HbA1c&lt;58_adjusted'!$O$3:$O$501</c:f>
              <c:numCache>
                <c:formatCode>0%</c:formatCode>
                <c:ptCount val="499"/>
                <c:pt idx="0">
                  <c:v>7.4276200808893519E-3</c:v>
                </c:pt>
                <c:pt idx="1">
                  <c:v>1.4185476689505233E-2</c:v>
                </c:pt>
                <c:pt idx="2">
                  <c:v>2.0373218486603478E-2</c:v>
                </c:pt>
                <c:pt idx="3">
                  <c:v>2.6070399679199715E-2</c:v>
                </c:pt>
                <c:pt idx="4">
                  <c:v>3.1341483363678528E-2</c:v>
                </c:pt>
                <c:pt idx="5">
                  <c:v>3.6239386917523042E-2</c:v>
                </c:pt>
                <c:pt idx="6">
                  <c:v>4.0808049825058805E-2</c:v>
                </c:pt>
                <c:pt idx="7">
                  <c:v>4.5084329532555055E-2</c:v>
                </c:pt>
                <c:pt idx="8">
                  <c:v>4.9099425174588623E-2</c:v>
                </c:pt>
                <c:pt idx="9">
                  <c:v>5.2879963076477618E-2</c:v>
                </c:pt>
                <c:pt idx="10">
                  <c:v>5.6448835718670896E-2</c:v>
                </c:pt>
                <c:pt idx="11">
                  <c:v>5.982585816906167E-2</c:v>
                </c:pt>
                <c:pt idx="12">
                  <c:v>6.3028287452122758E-2</c:v>
                </c:pt>
                <c:pt idx="13">
                  <c:v>6.607123766958882E-2</c:v>
                </c:pt>
                <c:pt idx="14">
                  <c:v>6.8968014897853286E-2</c:v>
                </c:pt>
                <c:pt idx="15">
                  <c:v>7.173038968464733E-2</c:v>
                </c:pt>
                <c:pt idx="16">
                  <c:v>7.4368820526701893E-2</c:v>
                </c:pt>
                <c:pt idx="17">
                  <c:v>7.6892638487966722E-2</c:v>
                </c:pt>
                <c:pt idx="18">
                  <c:v>7.9310200751271681E-2</c:v>
                </c:pt>
                <c:pt idx="19">
                  <c:v>8.1629019138090259E-2</c:v>
                </c:pt>
                <c:pt idx="20">
                  <c:v>8.385586831106559E-2</c:v>
                </c:pt>
                <c:pt idx="21">
                  <c:v>8.5996877373182123E-2</c:v>
                </c:pt>
                <c:pt idx="22">
                  <c:v>8.8057607811763236E-2</c:v>
                </c:pt>
                <c:pt idx="23">
                  <c:v>9.0043120144581268E-2</c:v>
                </c:pt>
                <c:pt idx="24">
                  <c:v>9.1958031165723333E-2</c:v>
                </c:pt>
                <c:pt idx="25">
                  <c:v>9.3806563328591441E-2</c:v>
                </c:pt>
                <c:pt idx="26">
                  <c:v>9.5592587519055208E-2</c:v>
                </c:pt>
                <c:pt idx="27">
                  <c:v>9.7319660245801132E-2</c:v>
                </c:pt>
                <c:pt idx="28">
                  <c:v>9.8991056094236168E-2</c:v>
                </c:pt>
                <c:pt idx="29">
                  <c:v>0.10060979614493915</c:v>
                </c:pt>
                <c:pt idx="30">
                  <c:v>0.10217867294006466</c:v>
                </c:pt>
                <c:pt idx="31">
                  <c:v>0.10370027248545571</c:v>
                </c:pt>
                <c:pt idx="32">
                  <c:v>0.10517699369803726</c:v>
                </c:pt>
                <c:pt idx="33">
                  <c:v>0.10661106564382755</c:v>
                </c:pt>
                <c:pt idx="34">
                  <c:v>0.10800456285890254</c:v>
                </c:pt>
                <c:pt idx="35">
                  <c:v>0.10935941900170552</c:v>
                </c:pt>
                <c:pt idx="36">
                  <c:v>0.11067743904852514</c:v>
                </c:pt>
                <c:pt idx="37">
                  <c:v>0.11196031021339278</c:v>
                </c:pt>
                <c:pt idx="38">
                  <c:v>0.11320961174801138</c:v>
                </c:pt>
                <c:pt idx="39">
                  <c:v>0.11442682375572705</c:v>
                </c:pt>
                <c:pt idx="40">
                  <c:v>0.11561333513531395</c:v>
                </c:pt>
                <c:pt idx="41">
                  <c:v>0.11677045075486277</c:v>
                </c:pt>
                <c:pt idx="42">
                  <c:v>0.11789939794290841</c:v>
                </c:pt>
                <c:pt idx="43">
                  <c:v>0.11789939794290841</c:v>
                </c:pt>
                <c:pt idx="44">
                  <c:v>0.11900133237269471</c:v>
                </c:pt>
                <c:pt idx="45">
                  <c:v>0.12007734340586736</c:v>
                </c:pt>
                <c:pt idx="46">
                  <c:v>0.12112845895362856</c:v>
                </c:pt>
                <c:pt idx="47">
                  <c:v>0.12215564990629127</c:v>
                </c:pt>
                <c:pt idx="48">
                  <c:v>0.12315983417603411</c:v>
                </c:pt>
                <c:pt idx="49">
                  <c:v>0.12414188039236074</c:v>
                </c:pt>
                <c:pt idx="50">
                  <c:v>0.1251026112851594</c:v>
                </c:pt>
                <c:pt idx="51">
                  <c:v>0.12604280678626362</c:v>
                </c:pt>
                <c:pt idx="52">
                  <c:v>0.12696320687692181</c:v>
                </c:pt>
                <c:pt idx="53">
                  <c:v>0.12786451420554215</c:v>
                </c:pt>
                <c:pt idx="54">
                  <c:v>0.12874739649740785</c:v>
                </c:pt>
                <c:pt idx="55">
                  <c:v>0.1296124887757211</c:v>
                </c:pt>
                <c:pt idx="56">
                  <c:v>0.13046039541127474</c:v>
                </c:pt>
                <c:pt idx="57">
                  <c:v>0.13129169201624039</c:v>
                </c:pt>
                <c:pt idx="58">
                  <c:v>0.13210692719596093</c:v>
                </c:pt>
                <c:pt idx="59">
                  <c:v>0.13290662417122309</c:v>
                </c:pt>
                <c:pt idx="60">
                  <c:v>0.13369128228223126</c:v>
                </c:pt>
                <c:pt idx="61">
                  <c:v>0.13446137838439429</c:v>
                </c:pt>
                <c:pt idx="62">
                  <c:v>0.13521736814504748</c:v>
                </c:pt>
                <c:pt idx="63">
                  <c:v>0.13595968724935306</c:v>
                </c:pt>
                <c:pt idx="64">
                  <c:v>0.1366887525228383</c:v>
                </c:pt>
                <c:pt idx="65">
                  <c:v>0.1374049629773294</c:v>
                </c:pt>
                <c:pt idx="66">
                  <c:v>0.13810870078641199</c:v>
                </c:pt>
                <c:pt idx="67">
                  <c:v>0.13880033219598897</c:v>
                </c:pt>
                <c:pt idx="68">
                  <c:v>0.13948020837500189</c:v>
                </c:pt>
                <c:pt idx="69">
                  <c:v>0.14014866621092886</c:v>
                </c:pt>
                <c:pt idx="70">
                  <c:v>0.14080602905426684</c:v>
                </c:pt>
                <c:pt idx="71">
                  <c:v>0.14145260741583618</c:v>
                </c:pt>
                <c:pt idx="72">
                  <c:v>0.14208869962041853</c:v>
                </c:pt>
                <c:pt idx="73">
                  <c:v>0.14271459241993653</c:v>
                </c:pt>
                <c:pt idx="74">
                  <c:v>0.14333056156911603</c:v>
                </c:pt>
                <c:pt idx="75">
                  <c:v>0.14393687236632555</c:v>
                </c:pt>
                <c:pt idx="76">
                  <c:v>0.14453378016206719</c:v>
                </c:pt>
                <c:pt idx="77">
                  <c:v>0.14512153083739066</c:v>
                </c:pt>
                <c:pt idx="78">
                  <c:v>0.14570036125431982</c:v>
                </c:pt>
                <c:pt idx="79">
                  <c:v>0.1462704996802151</c:v>
                </c:pt>
                <c:pt idx="80">
                  <c:v>0.14683216618784359</c:v>
                </c:pt>
                <c:pt idx="81">
                  <c:v>0.14738557303279018</c:v>
                </c:pt>
                <c:pt idx="82">
                  <c:v>0.14793092500971769</c:v>
                </c:pt>
                <c:pt idx="83">
                  <c:v>0.14846841978886879</c:v>
                </c:pt>
                <c:pt idx="84">
                  <c:v>0.14899824823409755</c:v>
                </c:pt>
                <c:pt idx="85">
                  <c:v>0.14952059470362172</c:v>
                </c:pt>
                <c:pt idx="86">
                  <c:v>0.1500356373345996</c:v>
                </c:pt>
                <c:pt idx="87">
                  <c:v>0.15054354831255354</c:v>
                </c:pt>
                <c:pt idx="88">
                  <c:v>0.15104449412658891</c:v>
                </c:pt>
                <c:pt idx="89">
                  <c:v>0.15153863581128904</c:v>
                </c:pt>
                <c:pt idx="90">
                  <c:v>0.15202612917610347</c:v>
                </c:pt>
                <c:pt idx="91">
                  <c:v>0.15250712502299013</c:v>
                </c:pt>
                <c:pt idx="92">
                  <c:v>0.15298176935301855</c:v>
                </c:pt>
                <c:pt idx="93">
                  <c:v>0.15345020356259265</c:v>
                </c:pt>
                <c:pt idx="94">
                  <c:v>0.15391256462990635</c:v>
                </c:pt>
                <c:pt idx="95">
                  <c:v>0.15436898529220344</c:v>
                </c:pt>
                <c:pt idx="96">
                  <c:v>0.15481959421437594</c:v>
                </c:pt>
                <c:pt idx="97">
                  <c:v>0.15526451614939793</c:v>
                </c:pt>
                <c:pt idx="98">
                  <c:v>0.15570387209106032</c:v>
                </c:pt>
                <c:pt idx="99">
                  <c:v>0.15613777941944129</c:v>
                </c:pt>
                <c:pt idx="100">
                  <c:v>0.15656635203951849</c:v>
                </c:pt>
                <c:pt idx="101">
                  <c:v>0.15698970051330388</c:v>
                </c:pt>
                <c:pt idx="102">
                  <c:v>0.15740793218585691</c:v>
                </c:pt>
                <c:pt idx="103">
                  <c:v>0.15782115130551033</c:v>
                </c:pt>
                <c:pt idx="104">
                  <c:v>0.15822945913862016</c:v>
                </c:pt>
                <c:pt idx="105">
                  <c:v>0.15863295407913525</c:v>
                </c:pt>
                <c:pt idx="106">
                  <c:v>0.15903173175325994</c:v>
                </c:pt>
                <c:pt idx="107">
                  <c:v>0.15942588511946923</c:v>
                </c:pt>
                <c:pt idx="108">
                  <c:v>0.15981550456411883</c:v>
                </c:pt>
                <c:pt idx="109">
                  <c:v>0.16020067799287982</c:v>
                </c:pt>
                <c:pt idx="110">
                  <c:v>0.16058149091821047</c:v>
                </c:pt>
                <c:pt idx="111">
                  <c:v>0.1609580265430692</c:v>
                </c:pt>
                <c:pt idx="112">
                  <c:v>0.16133036584105767</c:v>
                </c:pt>
                <c:pt idx="113">
                  <c:v>0.1616985876331741</c:v>
                </c:pt>
                <c:pt idx="114">
                  <c:v>0.16206276866134497</c:v>
                </c:pt>
                <c:pt idx="115">
                  <c:v>0.16242298365889463</c:v>
                </c:pt>
                <c:pt idx="116">
                  <c:v>0.1627793054181024</c:v>
                </c:pt>
                <c:pt idx="117">
                  <c:v>0.16313180485499035</c:v>
                </c:pt>
                <c:pt idx="118">
                  <c:v>0.16348055107147336</c:v>
                </c:pt>
                <c:pt idx="119">
                  <c:v>0.16382561141499977</c:v>
                </c:pt>
                <c:pt idx="120">
                  <c:v>0.16416705153580066</c:v>
                </c:pt>
                <c:pt idx="121">
                  <c:v>0.16450493544186173</c:v>
                </c:pt>
                <c:pt idx="122">
                  <c:v>0.16483932555172337</c:v>
                </c:pt>
                <c:pt idx="123">
                  <c:v>0.16517028274521092</c:v>
                </c:pt>
                <c:pt idx="124">
                  <c:v>0.16549786641219028</c:v>
                </c:pt>
                <c:pt idx="125">
                  <c:v>0.16582213449943931</c:v>
                </c:pt>
                <c:pt idx="126">
                  <c:v>0.16614314355572093</c:v>
                </c:pt>
                <c:pt idx="127">
                  <c:v>0.16646094877513931</c:v>
                </c:pt>
                <c:pt idx="128">
                  <c:v>0.16677560403885608</c:v>
                </c:pt>
                <c:pt idx="129">
                  <c:v>0.16708716195523934</c:v>
                </c:pt>
                <c:pt idx="130">
                  <c:v>0.16739567389851545</c:v>
                </c:pt>
                <c:pt idx="131">
                  <c:v>0.16770119004598899</c:v>
                </c:pt>
                <c:pt idx="132">
                  <c:v>0.16800375941389301</c:v>
                </c:pt>
                <c:pt idx="133">
                  <c:v>0.16830342989193009</c:v>
                </c:pt>
                <c:pt idx="134">
                  <c:v>0.16860024827655939</c:v>
                </c:pt>
                <c:pt idx="135">
                  <c:v>0.16889426030308372</c:v>
                </c:pt>
                <c:pt idx="136">
                  <c:v>0.16918551067658794</c:v>
                </c:pt>
                <c:pt idx="137">
                  <c:v>0.16947404310177661</c:v>
                </c:pt>
                <c:pt idx="138">
                  <c:v>0.16975990031175764</c:v>
                </c:pt>
                <c:pt idx="139">
                  <c:v>0.17004312409581498</c:v>
                </c:pt>
                <c:pt idx="140">
                  <c:v>0.17032375532621313</c:v>
                </c:pt>
                <c:pt idx="141">
                  <c:v>0.17060183398407255</c:v>
                </c:pt>
                <c:pt idx="142">
                  <c:v>0.17087739918435441</c:v>
                </c:pt>
                <c:pt idx="143">
                  <c:v>0.17115048919999018</c:v>
                </c:pt>
                <c:pt idx="144">
                  <c:v>0.17142114148519141</c:v>
                </c:pt>
                <c:pt idx="145">
                  <c:v>0.17168939269797187</c:v>
                </c:pt>
                <c:pt idx="146">
                  <c:v>0.17195527872191355</c:v>
                </c:pt>
                <c:pt idx="147">
                  <c:v>0.17221883468720667</c:v>
                </c:pt>
                <c:pt idx="148">
                  <c:v>0.17248009499099204</c:v>
                </c:pt>
                <c:pt idx="149">
                  <c:v>0.17273909331703299</c:v>
                </c:pt>
                <c:pt idx="150">
                  <c:v>0.17299586265474337</c:v>
                </c:pt>
                <c:pt idx="151">
                  <c:v>0.17325043531759546</c:v>
                </c:pt>
                <c:pt idx="152">
                  <c:v>0.17350284296093316</c:v>
                </c:pt>
                <c:pt idx="153">
                  <c:v>0.17375311659921128</c:v>
                </c:pt>
                <c:pt idx="154">
                  <c:v>0.17400128662268446</c:v>
                </c:pt>
                <c:pt idx="155">
                  <c:v>0.17424738281356525</c:v>
                </c:pt>
                <c:pt idx="156">
                  <c:v>0.17449143436167139</c:v>
                </c:pt>
                <c:pt idx="157">
                  <c:v>0.17473346987958252</c:v>
                </c:pt>
                <c:pt idx="158">
                  <c:v>0.17497351741732234</c:v>
                </c:pt>
                <c:pt idx="159">
                  <c:v>0.17521160447658585</c:v>
                </c:pt>
                <c:pt idx="160">
                  <c:v>0.17544775802452678</c:v>
                </c:pt>
                <c:pt idx="161">
                  <c:v>0.1756820045071224</c:v>
                </c:pt>
                <c:pt idx="162">
                  <c:v>0.17591436986212972</c:v>
                </c:pt>
                <c:pt idx="163">
                  <c:v>0.17614487953164901</c:v>
                </c:pt>
                <c:pt idx="164">
                  <c:v>0.17637355847430797</c:v>
                </c:pt>
                <c:pt idx="165">
                  <c:v>0.17660043117708038</c:v>
                </c:pt>
                <c:pt idx="166">
                  <c:v>0.17682552166675189</c:v>
                </c:pt>
                <c:pt idx="167">
                  <c:v>0.17704885352104544</c:v>
                </c:pt>
                <c:pt idx="168">
                  <c:v>0.17727044987941867</c:v>
                </c:pt>
                <c:pt idx="169">
                  <c:v>0.17749033345354398</c:v>
                </c:pt>
                <c:pt idx="170">
                  <c:v>0.17770852653748284</c:v>
                </c:pt>
                <c:pt idx="171">
                  <c:v>0.17792505101756453</c:v>
                </c:pt>
                <c:pt idx="172">
                  <c:v>0.17813992838197951</c:v>
                </c:pt>
                <c:pt idx="173">
                  <c:v>0.17835317973009751</c:v>
                </c:pt>
                <c:pt idx="174">
                  <c:v>0.17856482578151897</c:v>
                </c:pt>
                <c:pt idx="175">
                  <c:v>0.17877488688486926</c:v>
                </c:pt>
                <c:pt idx="176">
                  <c:v>0.17898338302634439</c:v>
                </c:pt>
                <c:pt idx="177">
                  <c:v>0.17919033383801652</c:v>
                </c:pt>
                <c:pt idx="178">
                  <c:v>0.17939575860590623</c:v>
                </c:pt>
                <c:pt idx="179">
                  <c:v>0.17959967627783127</c:v>
                </c:pt>
                <c:pt idx="180">
                  <c:v>0.1798021054710367</c:v>
                </c:pt>
                <c:pt idx="181">
                  <c:v>0.18000306447961617</c:v>
                </c:pt>
                <c:pt idx="182">
                  <c:v>0.18020257128172848</c:v>
                </c:pt>
                <c:pt idx="183">
                  <c:v>0.18040064354661789</c:v>
                </c:pt>
                <c:pt idx="184">
                  <c:v>0.18059729864144419</c:v>
                </c:pt>
                <c:pt idx="185">
                  <c:v>0.18079255363792798</c:v>
                </c:pt>
                <c:pt idx="186">
                  <c:v>0.18098642531881734</c:v>
                </c:pt>
                <c:pt idx="187">
                  <c:v>0.18117893018418202</c:v>
                </c:pt>
                <c:pt idx="188">
                  <c:v>0.18137008445753963</c:v>
                </c:pt>
                <c:pt idx="189">
                  <c:v>0.18155990409182063</c:v>
                </c:pt>
                <c:pt idx="190">
                  <c:v>0.18174840477517504</c:v>
                </c:pt>
                <c:pt idx="191">
                  <c:v>0.18193560193662783</c:v>
                </c:pt>
                <c:pt idx="192">
                  <c:v>0.18212151075158631</c:v>
                </c:pt>
                <c:pt idx="193">
                  <c:v>0.18230614614720478</c:v>
                </c:pt>
                <c:pt idx="194">
                  <c:v>0.18248952280761044</c:v>
                </c:pt>
                <c:pt idx="195">
                  <c:v>0.18267165517899528</c:v>
                </c:pt>
                <c:pt idx="196">
                  <c:v>0.18285255747457682</c:v>
                </c:pt>
                <c:pt idx="197">
                  <c:v>0.18303224367943374</c:v>
                </c:pt>
                <c:pt idx="198">
                  <c:v>0.18321072755521794</c:v>
                </c:pt>
                <c:pt idx="199">
                  <c:v>0.18338802264474785</c:v>
                </c:pt>
                <c:pt idx="200">
                  <c:v>0.18373909956891038</c:v>
                </c:pt>
                <c:pt idx="201">
                  <c:v>0.18391290743476091</c:v>
                </c:pt>
                <c:pt idx="202">
                  <c:v>0.18408557858520308</c:v>
                </c:pt>
                <c:pt idx="203">
                  <c:v>0.18425712553387158</c:v>
                </c:pt>
                <c:pt idx="204">
                  <c:v>0.18442756060082227</c:v>
                </c:pt>
                <c:pt idx="205">
                  <c:v>0.18459689591638584</c:v>
                </c:pt>
                <c:pt idx="206">
                  <c:v>0.18476514342492803</c:v>
                </c:pt>
                <c:pt idx="207">
                  <c:v>0.18493231488851866</c:v>
                </c:pt>
                <c:pt idx="208">
                  <c:v>0.18509842189051245</c:v>
                </c:pt>
                <c:pt idx="209">
                  <c:v>0.1852634758390436</c:v>
                </c:pt>
                <c:pt idx="210">
                  <c:v>0.18542748797043723</c:v>
                </c:pt>
                <c:pt idx="211">
                  <c:v>0.18559046935253942</c:v>
                </c:pt>
                <c:pt idx="212">
                  <c:v>0.18575243088796856</c:v>
                </c:pt>
                <c:pt idx="213">
                  <c:v>0.18591338331728993</c:v>
                </c:pt>
                <c:pt idx="214">
                  <c:v>0.1860733372221158</c:v>
                </c:pt>
                <c:pt idx="215">
                  <c:v>0.18623230302813329</c:v>
                </c:pt>
                <c:pt idx="216">
                  <c:v>0.1863902910080612</c:v>
                </c:pt>
                <c:pt idx="217">
                  <c:v>0.18654731128453914</c:v>
                </c:pt>
                <c:pt idx="218">
                  <c:v>0.1867033738329493</c:v>
                </c:pt>
                <c:pt idx="219">
                  <c:v>0.18685848848417358</c:v>
                </c:pt>
                <c:pt idx="220">
                  <c:v>0.18701266492728796</c:v>
                </c:pt>
                <c:pt idx="221">
                  <c:v>0.18716591271219524</c:v>
                </c:pt>
                <c:pt idx="222">
                  <c:v>0.18731824125219787</c:v>
                </c:pt>
                <c:pt idx="223">
                  <c:v>0.18746965982651309</c:v>
                </c:pt>
                <c:pt idx="224">
                  <c:v>0.18762017758273114</c:v>
                </c:pt>
                <c:pt idx="225">
                  <c:v>0.18776980353921877</c:v>
                </c:pt>
                <c:pt idx="226">
                  <c:v>0.18791854658746859</c:v>
                </c:pt>
                <c:pt idx="227">
                  <c:v>0.18806641549439662</c:v>
                </c:pt>
                <c:pt idx="228">
                  <c:v>0.18821341890458926</c:v>
                </c:pt>
                <c:pt idx="229">
                  <c:v>0.18835956534249992</c:v>
                </c:pt>
                <c:pt idx="230">
                  <c:v>0.1885048632145982</c:v>
                </c:pt>
                <c:pt idx="231">
                  <c:v>0.18864932081147198</c:v>
                </c:pt>
                <c:pt idx="232">
                  <c:v>0.18879294630988314</c:v>
                </c:pt>
                <c:pt idx="233">
                  <c:v>0.18893574777477967</c:v>
                </c:pt>
                <c:pt idx="234">
                  <c:v>0.18907773316126353</c:v>
                </c:pt>
                <c:pt idx="235">
                  <c:v>0.18921891031651653</c:v>
                </c:pt>
                <c:pt idx="236">
                  <c:v>0.189359286981685</c:v>
                </c:pt>
                <c:pt idx="237">
                  <c:v>0.1894988707937241</c:v>
                </c:pt>
                <c:pt idx="238">
                  <c:v>0.18963766928720288</c:v>
                </c:pt>
                <c:pt idx="239">
                  <c:v>0.18977568989607146</c:v>
                </c:pt>
                <c:pt idx="240">
                  <c:v>0.18991293995539049</c:v>
                </c:pt>
                <c:pt idx="241">
                  <c:v>0.19004942670302458</c:v>
                </c:pt>
                <c:pt idx="242">
                  <c:v>0.19018515728130023</c:v>
                </c:pt>
                <c:pt idx="243">
                  <c:v>0.19032013873862907</c:v>
                </c:pt>
                <c:pt idx="244">
                  <c:v>0.19045437803109788</c:v>
                </c:pt>
                <c:pt idx="245">
                  <c:v>0.19058788202402477</c:v>
                </c:pt>
                <c:pt idx="246">
                  <c:v>0.19072065749348432</c:v>
                </c:pt>
                <c:pt idx="247">
                  <c:v>0.19085271112780083</c:v>
                </c:pt>
                <c:pt idx="248">
                  <c:v>0.19098404952901121</c:v>
                </c:pt>
                <c:pt idx="249">
                  <c:v>0.19111467921429781</c:v>
                </c:pt>
                <c:pt idx="250">
                  <c:v>0.19124460661739287</c:v>
                </c:pt>
                <c:pt idx="251">
                  <c:v>0.19137383808995351</c:v>
                </c:pt>
                <c:pt idx="252">
                  <c:v>0.19150237990291</c:v>
                </c:pt>
                <c:pt idx="253">
                  <c:v>0.19163023824778658</c:v>
                </c:pt>
                <c:pt idx="254">
                  <c:v>0.19175741923799544</c:v>
                </c:pt>
                <c:pt idx="255">
                  <c:v>0.19188392891010594</c:v>
                </c:pt>
                <c:pt idx="256">
                  <c:v>0.19200977322508758</c:v>
                </c:pt>
                <c:pt idx="257">
                  <c:v>0.19213495806952893</c:v>
                </c:pt>
                <c:pt idx="258">
                  <c:v>0.19225948925683278</c:v>
                </c:pt>
                <c:pt idx="259">
                  <c:v>0.19238337252838705</c:v>
                </c:pt>
                <c:pt idx="260">
                  <c:v>0.19250661355471363</c:v>
                </c:pt>
                <c:pt idx="261">
                  <c:v>0.19262921793659424</c:v>
                </c:pt>
                <c:pt idx="262">
                  <c:v>0.19275119120617457</c:v>
                </c:pt>
                <c:pt idx="263">
                  <c:v>0.19287253882804753</c:v>
                </c:pt>
                <c:pt idx="264">
                  <c:v>0.19299326620031471</c:v>
                </c:pt>
                <c:pt idx="265">
                  <c:v>0.19311337865562819</c:v>
                </c:pt>
                <c:pt idx="266">
                  <c:v>0.19323288146221218</c:v>
                </c:pt>
                <c:pt idx="267">
                  <c:v>0.19335177982486504</c:v>
                </c:pt>
                <c:pt idx="268">
                  <c:v>0.19347007888594239</c:v>
                </c:pt>
                <c:pt idx="269">
                  <c:v>0.19358778372632171</c:v>
                </c:pt>
                <c:pt idx="270">
                  <c:v>0.19370489936634813</c:v>
                </c:pt>
                <c:pt idx="271">
                  <c:v>0.19382143076676356</c:v>
                </c:pt>
                <c:pt idx="272">
                  <c:v>0.19393738282961714</c:v>
                </c:pt>
                <c:pt idx="273">
                  <c:v>0.19405276039915947</c:v>
                </c:pt>
                <c:pt idx="274">
                  <c:v>0.19416756826272014</c:v>
                </c:pt>
                <c:pt idx="275">
                  <c:v>0.19428181115156845</c:v>
                </c:pt>
                <c:pt idx="276">
                  <c:v>0.19439549374175907</c:v>
                </c:pt>
                <c:pt idx="277">
                  <c:v>0.19450862065496116</c:v>
                </c:pt>
                <c:pt idx="278">
                  <c:v>0.194621196459273</c:v>
                </c:pt>
                <c:pt idx="279">
                  <c:v>0.19473322567002146</c:v>
                </c:pt>
                <c:pt idx="280">
                  <c:v>0.19484471275054677</c:v>
                </c:pt>
                <c:pt idx="281">
                  <c:v>0.19495566211297305</c:v>
                </c:pt>
                <c:pt idx="282">
                  <c:v>0.19506607811896531</c:v>
                </c:pt>
                <c:pt idx="283">
                  <c:v>0.195175965080472</c:v>
                </c:pt>
                <c:pt idx="284">
                  <c:v>0.19528532726045486</c:v>
                </c:pt>
                <c:pt idx="285">
                  <c:v>0.19539416887360542</c:v>
                </c:pt>
                <c:pt idx="286">
                  <c:v>0.19550249408704856</c:v>
                </c:pt>
                <c:pt idx="287">
                  <c:v>0.19561030702103405</c:v>
                </c:pt>
                <c:pt idx="288">
                  <c:v>0.19571761174961488</c:v>
                </c:pt>
                <c:pt idx="289">
                  <c:v>0.19582441230131459</c:v>
                </c:pt>
                <c:pt idx="290">
                  <c:v>0.19593071265978235</c:v>
                </c:pt>
                <c:pt idx="291">
                  <c:v>0.19603651676443612</c:v>
                </c:pt>
                <c:pt idx="292">
                  <c:v>0.19614182851109563</c:v>
                </c:pt>
                <c:pt idx="293">
                  <c:v>0.196246651752603</c:v>
                </c:pt>
                <c:pt idx="294">
                  <c:v>0.1963509902994334</c:v>
                </c:pt>
                <c:pt idx="295">
                  <c:v>0.19645484792029516</c:v>
                </c:pt>
                <c:pt idx="296">
                  <c:v>0.19655822834271874</c:v>
                </c:pt>
                <c:pt idx="297">
                  <c:v>0.19666113525363635</c:v>
                </c:pt>
                <c:pt idx="298">
                  <c:v>0.19676357229995117</c:v>
                </c:pt>
                <c:pt idx="299">
                  <c:v>0.1968655430890969</c:v>
                </c:pt>
                <c:pt idx="300">
                  <c:v>0.19696705118958771</c:v>
                </c:pt>
                <c:pt idx="301">
                  <c:v>0.19706810013155907</c:v>
                </c:pt>
                <c:pt idx="302">
                  <c:v>0.19716869340729881</c:v>
                </c:pt>
                <c:pt idx="303">
                  <c:v>0.19726883447177015</c:v>
                </c:pt>
                <c:pt idx="304">
                  <c:v>0.19736852674312477</c:v>
                </c:pt>
                <c:pt idx="305">
                  <c:v>0.19746777360320805</c:v>
                </c:pt>
                <c:pt idx="306">
                  <c:v>0.19756657839805578</c:v>
                </c:pt>
                <c:pt idx="307">
                  <c:v>0.1976649444383819</c:v>
                </c:pt>
                <c:pt idx="308">
                  <c:v>0.19776287500005921</c:v>
                </c:pt>
                <c:pt idx="309">
                  <c:v>0.19786037332459097</c:v>
                </c:pt>
                <c:pt idx="310">
                  <c:v>0.19795744261957537</c:v>
                </c:pt>
                <c:pt idx="311">
                  <c:v>0.1980540860591623</c:v>
                </c:pt>
                <c:pt idx="312">
                  <c:v>0.19815030678450218</c:v>
                </c:pt>
                <c:pt idx="313">
                  <c:v>0.19824610790418784</c:v>
                </c:pt>
                <c:pt idx="314">
                  <c:v>0.19834149249468916</c:v>
                </c:pt>
                <c:pt idx="315">
                  <c:v>0.19843646360078024</c:v>
                </c:pt>
                <c:pt idx="316">
                  <c:v>0.19853102423595986</c:v>
                </c:pt>
                <c:pt idx="317">
                  <c:v>0.19862517738286548</c:v>
                </c:pt>
                <c:pt idx="318">
                  <c:v>0.19871892599367974</c:v>
                </c:pt>
                <c:pt idx="319">
                  <c:v>0.19881227299053122</c:v>
                </c:pt>
                <c:pt idx="320">
                  <c:v>0.19890522126588817</c:v>
                </c:pt>
                <c:pt idx="321">
                  <c:v>0.19899777368294611</c:v>
                </c:pt>
                <c:pt idx="322">
                  <c:v>0.19908993307600961</c:v>
                </c:pt>
                <c:pt idx="323">
                  <c:v>0.1991817022508674</c:v>
                </c:pt>
                <c:pt idx="324">
                  <c:v>0.19927308398516186</c:v>
                </c:pt>
                <c:pt idx="325">
                  <c:v>0.19936408102875244</c:v>
                </c:pt>
                <c:pt idx="326">
                  <c:v>0.19945469610407368</c:v>
                </c:pt>
                <c:pt idx="327">
                  <c:v>0.19954493190648742</c:v>
                </c:pt>
                <c:pt idx="328">
                  <c:v>0.19963479110462928</c:v>
                </c:pt>
                <c:pt idx="329">
                  <c:v>0.19972427634074993</c:v>
                </c:pt>
                <c:pt idx="330">
                  <c:v>0.19981339023105116</c:v>
                </c:pt>
                <c:pt idx="331">
                  <c:v>0.19990213536601628</c:v>
                </c:pt>
                <c:pt idx="332">
                  <c:v>0.19999051431073586</c:v>
                </c:pt>
                <c:pt idx="333">
                  <c:v>0.2000785296052284</c:v>
                </c:pt>
                <c:pt idx="334">
                  <c:v>0.20016618376475537</c:v>
                </c:pt>
                <c:pt idx="335">
                  <c:v>0.20025347928013243</c:v>
                </c:pt>
                <c:pt idx="336">
                  <c:v>0.20034041861803512</c:v>
                </c:pt>
                <c:pt idx="337">
                  <c:v>0.20042700422130008</c:v>
                </c:pt>
                <c:pt idx="338">
                  <c:v>0.20051323850922198</c:v>
                </c:pt>
                <c:pt idx="339">
                  <c:v>0.20059912387784529</c:v>
                </c:pt>
                <c:pt idx="340">
                  <c:v>0.20068466270025229</c:v>
                </c:pt>
                <c:pt idx="341">
                  <c:v>0.20076985732684621</c:v>
                </c:pt>
                <c:pt idx="342">
                  <c:v>0.20085471008563049</c:v>
                </c:pt>
                <c:pt idx="343">
                  <c:v>0.20093922328248368</c:v>
                </c:pt>
                <c:pt idx="344">
                  <c:v>0.20102339920143</c:v>
                </c:pt>
                <c:pt idx="345">
                  <c:v>0.20110724010490616</c:v>
                </c:pt>
                <c:pt idx="346">
                  <c:v>0.20119074823402425</c:v>
                </c:pt>
                <c:pt idx="347">
                  <c:v>0.20127392580883025</c:v>
                </c:pt>
                <c:pt idx="348">
                  <c:v>0.20135677502855923</c:v>
                </c:pt>
                <c:pt idx="349">
                  <c:v>0.20143929807188657</c:v>
                </c:pt>
                <c:pt idx="350">
                  <c:v>0.20152149709717529</c:v>
                </c:pt>
                <c:pt idx="351">
                  <c:v>0.20160337424272007</c:v>
                </c:pt>
                <c:pt idx="352">
                  <c:v>0.20168493162698742</c:v>
                </c:pt>
                <c:pt idx="353">
                  <c:v>0.20176617134885244</c:v>
                </c:pt>
                <c:pt idx="354">
                  <c:v>0.20184709548783233</c:v>
                </c:pt>
                <c:pt idx="355">
                  <c:v>0.20192770610431596</c:v>
                </c:pt>
                <c:pt idx="356">
                  <c:v>0.20200800523979062</c:v>
                </c:pt>
                <c:pt idx="357">
                  <c:v>0.20208799491706544</c:v>
                </c:pt>
                <c:pt idx="358">
                  <c:v>0.20216767714049116</c:v>
                </c:pt>
                <c:pt idx="359">
                  <c:v>0.2022470538961772</c:v>
                </c:pt>
                <c:pt idx="360">
                  <c:v>0.20232612715220546</c:v>
                </c:pt>
                <c:pt idx="361">
                  <c:v>0.2024048988588408</c:v>
                </c:pt>
                <c:pt idx="362">
                  <c:v>0.20248337094873919</c:v>
                </c:pt>
                <c:pt idx="363">
                  <c:v>0.20256154533715193</c:v>
                </c:pt>
                <c:pt idx="364">
                  <c:v>0.20263942392212775</c:v>
                </c:pt>
                <c:pt idx="365">
                  <c:v>0.20271700858471195</c:v>
                </c:pt>
                <c:pt idx="366">
                  <c:v>0.20279430118914207</c:v>
                </c:pt>
                <c:pt idx="367">
                  <c:v>0.20287130358304176</c:v>
                </c:pt>
                <c:pt idx="368">
                  <c:v>0.20294801759761119</c:v>
                </c:pt>
                <c:pt idx="369">
                  <c:v>0.20302444504781494</c:v>
                </c:pt>
                <c:pt idx="370">
                  <c:v>0.20310058773256781</c:v>
                </c:pt>
                <c:pt idx="371">
                  <c:v>0.20317644743491706</c:v>
                </c:pt>
                <c:pt idx="372">
                  <c:v>0.20325202592222291</c:v>
                </c:pt>
                <c:pt idx="373">
                  <c:v>0.20332732494633637</c:v>
                </c:pt>
                <c:pt idx="374">
                  <c:v>0.2034023462437741</c:v>
                </c:pt>
                <c:pt idx="375">
                  <c:v>0.20347709153589172</c:v>
                </c:pt>
                <c:pt idx="376">
                  <c:v>0.20355156252905399</c:v>
                </c:pt>
                <c:pt idx="377">
                  <c:v>0.20362576091480286</c:v>
                </c:pt>
                <c:pt idx="378">
                  <c:v>0.20369968837002367</c:v>
                </c:pt>
                <c:pt idx="379">
                  <c:v>0.20377334655710821</c:v>
                </c:pt>
                <c:pt idx="380">
                  <c:v>0.2038467371241163</c:v>
                </c:pt>
                <c:pt idx="381">
                  <c:v>0.2039198617049349</c:v>
                </c:pt>
                <c:pt idx="382">
                  <c:v>0.20399272191943493</c:v>
                </c:pt>
                <c:pt idx="383">
                  <c:v>0.20406531937362632</c:v>
                </c:pt>
                <c:pt idx="384">
                  <c:v>0.20413765565981046</c:v>
                </c:pt>
                <c:pt idx="385">
                  <c:v>0.20420973235673107</c:v>
                </c:pt>
                <c:pt idx="386">
                  <c:v>0.2042815510297229</c:v>
                </c:pt>
                <c:pt idx="387">
                  <c:v>0.20435311323085822</c:v>
                </c:pt>
                <c:pt idx="388">
                  <c:v>0.20442442049909165</c:v>
                </c:pt>
                <c:pt idx="389">
                  <c:v>0.20449547436040288</c:v>
                </c:pt>
                <c:pt idx="390">
                  <c:v>0.20456627632793747</c:v>
                </c:pt>
                <c:pt idx="391">
                  <c:v>0.2046368279021461</c:v>
                </c:pt>
                <c:pt idx="392">
                  <c:v>0.20470713057092135</c:v>
                </c:pt>
                <c:pt idx="393">
                  <c:v>0.20477718580973331</c:v>
                </c:pt>
                <c:pt idx="394">
                  <c:v>0.20484699508176324</c:v>
                </c:pt>
                <c:pt idx="395">
                  <c:v>0.20491655983803497</c:v>
                </c:pt>
                <c:pt idx="396">
                  <c:v>0.20498588151754538</c:v>
                </c:pt>
                <c:pt idx="397">
                  <c:v>0.20505496154739258</c:v>
                </c:pt>
                <c:pt idx="398">
                  <c:v>0.20512380134290265</c:v>
                </c:pt>
                <c:pt idx="399">
                  <c:v>0.20519240230775465</c:v>
                </c:pt>
                <c:pt idx="400">
                  <c:v>0.20526076583410421</c:v>
                </c:pt>
                <c:pt idx="401">
                  <c:v>0.20532889330270504</c:v>
                </c:pt>
                <c:pt idx="402">
                  <c:v>0.20539678608302958</c:v>
                </c:pt>
                <c:pt idx="403">
                  <c:v>0.20546444553338727</c:v>
                </c:pt>
                <c:pt idx="404">
                  <c:v>0.20553187300104225</c:v>
                </c:pt>
                <c:pt idx="405">
                  <c:v>0.2055990698223284</c:v>
                </c:pt>
                <c:pt idx="406">
                  <c:v>0.20566603732276406</c:v>
                </c:pt>
                <c:pt idx="407">
                  <c:v>0.20573277681716451</c:v>
                </c:pt>
                <c:pt idx="408">
                  <c:v>0.20579928960975327</c:v>
                </c:pt>
                <c:pt idx="409">
                  <c:v>0.20586557699427208</c:v>
                </c:pt>
                <c:pt idx="410">
                  <c:v>0.20593164025408925</c:v>
                </c:pt>
                <c:pt idx="411">
                  <c:v>0.20599748066230689</c:v>
                </c:pt>
                <c:pt idx="412">
                  <c:v>0.20606309948186657</c:v>
                </c:pt>
                <c:pt idx="413">
                  <c:v>0.20612849796565388</c:v>
                </c:pt>
                <c:pt idx="414">
                  <c:v>0.20619367735660132</c:v>
                </c:pt>
                <c:pt idx="415">
                  <c:v>0.20625863888779036</c:v>
                </c:pt>
                <c:pt idx="416">
                  <c:v>0.20632338378255191</c:v>
                </c:pt>
                <c:pt idx="417">
                  <c:v>0.20638791325456543</c:v>
                </c:pt>
                <c:pt idx="418">
                  <c:v>0.20645222850795727</c:v>
                </c:pt>
                <c:pt idx="419">
                  <c:v>0.20651633073739739</c:v>
                </c:pt>
                <c:pt idx="420">
                  <c:v>0.20658022112819494</c:v>
                </c:pt>
                <c:pt idx="421">
                  <c:v>0.2066439008563927</c:v>
                </c:pt>
                <c:pt idx="422">
                  <c:v>0.20670737108886048</c:v>
                </c:pt>
                <c:pt idx="423">
                  <c:v>0.20677063298338724</c:v>
                </c:pt>
                <c:pt idx="424">
                  <c:v>0.206833687688772</c:v>
                </c:pt>
                <c:pt idx="425">
                  <c:v>0.20689653634491381</c:v>
                </c:pt>
                <c:pt idx="426">
                  <c:v>0.20695918008290057</c:v>
                </c:pt>
                <c:pt idx="427">
                  <c:v>0.20702162002509664</c:v>
                </c:pt>
                <c:pt idx="428">
                  <c:v>0.20708385728522954</c:v>
                </c:pt>
                <c:pt idx="429">
                  <c:v>0.20714589296847563</c:v>
                </c:pt>
                <c:pt idx="430">
                  <c:v>0.20720772817154445</c:v>
                </c:pt>
                <c:pt idx="431">
                  <c:v>0.20726936398276247</c:v>
                </c:pt>
                <c:pt idx="432">
                  <c:v>0.20733080148215544</c:v>
                </c:pt>
                <c:pt idx="433">
                  <c:v>0.20739204174153003</c:v>
                </c:pt>
                <c:pt idx="434">
                  <c:v>0.20745308582455438</c:v>
                </c:pt>
                <c:pt idx="435">
                  <c:v>0.20751393478683755</c:v>
                </c:pt>
                <c:pt idx="436">
                  <c:v>0.20757458967600839</c:v>
                </c:pt>
                <c:pt idx="437">
                  <c:v>0.20763505153179293</c:v>
                </c:pt>
                <c:pt idx="438">
                  <c:v>0.20769532138609148</c:v>
                </c:pt>
                <c:pt idx="439">
                  <c:v>0.20775540026305414</c:v>
                </c:pt>
                <c:pt idx="440">
                  <c:v>0.20781528917915618</c:v>
                </c:pt>
                <c:pt idx="441">
                  <c:v>0.2078749891432716</c:v>
                </c:pt>
                <c:pt idx="442">
                  <c:v>0.2079345011567468</c:v>
                </c:pt>
                <c:pt idx="443">
                  <c:v>0.20799382621347265</c:v>
                </c:pt>
                <c:pt idx="444">
                  <c:v>0.20805296529995601</c:v>
                </c:pt>
                <c:pt idx="445">
                  <c:v>0.20811191939539037</c:v>
                </c:pt>
                <c:pt idx="446">
                  <c:v>0.20817068947172587</c:v>
                </c:pt>
                <c:pt idx="447">
                  <c:v>0.20822927649373801</c:v>
                </c:pt>
                <c:pt idx="448">
                  <c:v>0.20828768141909598</c:v>
                </c:pt>
                <c:pt idx="449">
                  <c:v>0.20834590519843005</c:v>
                </c:pt>
                <c:pt idx="450">
                  <c:v>0.20840394877539839</c:v>
                </c:pt>
                <c:pt idx="451">
                  <c:v>0.20846181308675246</c:v>
                </c:pt>
                <c:pt idx="452">
                  <c:v>0.20851949906240272</c:v>
                </c:pt>
                <c:pt idx="453">
                  <c:v>0.20857700762548242</c:v>
                </c:pt>
                <c:pt idx="454">
                  <c:v>0.20863433969241149</c:v>
                </c:pt>
                <c:pt idx="455">
                  <c:v>0.2086914961729594</c:v>
                </c:pt>
                <c:pt idx="456">
                  <c:v>0.20874847797030724</c:v>
                </c:pt>
                <c:pt idx="457">
                  <c:v>0.20880528598110917</c:v>
                </c:pt>
                <c:pt idx="458">
                  <c:v>0.20886192109555329</c:v>
                </c:pt>
                <c:pt idx="459">
                  <c:v>0.20891838419742148</c:v>
                </c:pt>
                <c:pt idx="460">
                  <c:v>0.20897467616414886</c:v>
                </c:pt>
                <c:pt idx="461">
                  <c:v>0.20903079786688264</c:v>
                </c:pt>
                <c:pt idx="462">
                  <c:v>0.20908675017053993</c:v>
                </c:pt>
                <c:pt idx="463">
                  <c:v>0.20914253393386514</c:v>
                </c:pt>
                <c:pt idx="464">
                  <c:v>0.20919815000948694</c:v>
                </c:pt>
                <c:pt idx="465">
                  <c:v>0.20925359924397399</c:v>
                </c:pt>
                <c:pt idx="466">
                  <c:v>0.20930888247789078</c:v>
                </c:pt>
                <c:pt idx="467">
                  <c:v>0.20936400054585225</c:v>
                </c:pt>
                <c:pt idx="468">
                  <c:v>0.20941895427657803</c:v>
                </c:pt>
                <c:pt idx="469">
                  <c:v>0.20947374449294603</c:v>
                </c:pt>
                <c:pt idx="470">
                  <c:v>0.20952837201204574</c:v>
                </c:pt>
                <c:pt idx="471">
                  <c:v>0.20958283764523036</c:v>
                </c:pt>
                <c:pt idx="472">
                  <c:v>0.20963714219816865</c:v>
                </c:pt>
                <c:pt idx="473">
                  <c:v>0.2096912864708966</c:v>
                </c:pt>
                <c:pt idx="474">
                  <c:v>0.20974527125786774</c:v>
                </c:pt>
                <c:pt idx="475">
                  <c:v>0.20979909734800339</c:v>
                </c:pt>
                <c:pt idx="476">
                  <c:v>0.2098527655247425</c:v>
                </c:pt>
                <c:pt idx="477">
                  <c:v>0.20990627656609048</c:v>
                </c:pt>
                <c:pt idx="478">
                  <c:v>0.20995963124466774</c:v>
                </c:pt>
                <c:pt idx="479">
                  <c:v>0.21001283032775775</c:v>
                </c:pt>
                <c:pt idx="480">
                  <c:v>0.21006587457735471</c:v>
                </c:pt>
                <c:pt idx="481">
                  <c:v>0.21011876475021005</c:v>
                </c:pt>
                <c:pt idx="482">
                  <c:v>0.21017150159787928</c:v>
                </c:pt>
                <c:pt idx="483">
                  <c:v>0.21022408586676777</c:v>
                </c:pt>
                <c:pt idx="484">
                  <c:v>0.21027651829817637</c:v>
                </c:pt>
                <c:pt idx="485">
                  <c:v>0.21032879962834597</c:v>
                </c:pt>
                <c:pt idx="486">
                  <c:v>0.21038093058850243</c:v>
                </c:pt>
                <c:pt idx="487">
                  <c:v>0.21043291190490027</c:v>
                </c:pt>
                <c:pt idx="488">
                  <c:v>0.21048474429886649</c:v>
                </c:pt>
                <c:pt idx="489">
                  <c:v>0.21053642848684317</c:v>
                </c:pt>
                <c:pt idx="490">
                  <c:v>0.21058796518043055</c:v>
                </c:pt>
                <c:pt idx="491">
                  <c:v>0.21063935508642895</c:v>
                </c:pt>
                <c:pt idx="492">
                  <c:v>0.21069059890688036</c:v>
                </c:pt>
                <c:pt idx="493">
                  <c:v>0.21074169733910988</c:v>
                </c:pt>
                <c:pt idx="494">
                  <c:v>0.21079265107576664</c:v>
                </c:pt>
                <c:pt idx="495">
                  <c:v>0.21084346080486366</c:v>
                </c:pt>
                <c:pt idx="496">
                  <c:v>0.21089412720981851</c:v>
                </c:pt>
                <c:pt idx="497">
                  <c:v>0.21094465096949222</c:v>
                </c:pt>
                <c:pt idx="498">
                  <c:v>0.21099503275822884</c:v>
                </c:pt>
              </c:numCache>
            </c:numRef>
          </c:yVal>
          <c:smooth val="0"/>
        </c:ser>
        <c:ser>
          <c:idx val="5"/>
          <c:order val="6"/>
          <c:tx>
            <c:strRef>
              <c:f>'HbA1c&lt;58_adjusted'!$P$2</c:f>
              <c:strCache>
                <c:ptCount val="1"/>
                <c:pt idx="0">
                  <c:v>Upper 3sd</c:v>
                </c:pt>
              </c:strCache>
            </c:strRef>
          </c:tx>
          <c:spPr>
            <a:ln w="38100">
              <a:solidFill>
                <a:schemeClr val="tx2">
                  <a:lumMod val="50000"/>
                </a:schemeClr>
              </a:solidFill>
              <a:prstDash val="sysDot"/>
            </a:ln>
          </c:spPr>
          <c:marker>
            <c:symbol val="none"/>
          </c:marker>
          <c:xVal>
            <c:numRef>
              <c:f>'HbA1c&lt;58_adjusted'!$L$3:$L$501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'HbA1c&lt;58_adjusted'!$P$3:$P$501</c:f>
              <c:numCache>
                <c:formatCode>0%</c:formatCode>
                <c:ptCount val="499"/>
                <c:pt idx="0">
                  <c:v>0.95278753278155148</c:v>
                </c:pt>
                <c:pt idx="1">
                  <c:v>0.91290798803300888</c:v>
                </c:pt>
                <c:pt idx="2">
                  <c:v>0.87869199015413957</c:v>
                </c:pt>
                <c:pt idx="3">
                  <c:v>0.84895092334272948</c:v>
                </c:pt>
                <c:pt idx="4">
                  <c:v>0.82281378704578512</c:v>
                </c:pt>
                <c:pt idx="5">
                  <c:v>0.79962664724058696</c:v>
                </c:pt>
                <c:pt idx="6">
                  <c:v>0.77888824435978732</c:v>
                </c:pt>
                <c:pt idx="7">
                  <c:v>0.76020738721419412</c:v>
                </c:pt>
                <c:pt idx="8">
                  <c:v>0.74327395675557362</c:v>
                </c:pt>
                <c:pt idx="9">
                  <c:v>0.72783868189587131</c:v>
                </c:pt>
                <c:pt idx="10">
                  <c:v>0.71369872583659755</c:v>
                </c:pt>
                <c:pt idx="11">
                  <c:v>0.70068721506346465</c:v>
                </c:pt>
                <c:pt idx="12">
                  <c:v>0.68866550149095307</c:v>
                </c:pt>
                <c:pt idx="13">
                  <c:v>0.67751735593421991</c:v>
                </c:pt>
                <c:pt idx="14">
                  <c:v>0.66714455005003892</c:v>
                </c:pt>
                <c:pt idx="15">
                  <c:v>0.65746345217227331</c:v>
                </c:pt>
                <c:pt idx="16">
                  <c:v>0.64840237409814272</c:v>
                </c:pt>
                <c:pt idx="17">
                  <c:v>0.63989948132845964</c:v>
                </c:pt>
                <c:pt idx="18">
                  <c:v>0.63190113113336699</c:v>
                </c:pt>
                <c:pt idx="19">
                  <c:v>0.62436053903474054</c:v>
                </c:pt>
                <c:pt idx="20">
                  <c:v>0.61723669995429331</c:v>
                </c:pt>
                <c:pt idx="21">
                  <c:v>0.61049350869471297</c:v>
                </c:pt>
                <c:pt idx="22">
                  <c:v>0.60409903780567187</c:v>
                </c:pt>
                <c:pt idx="23">
                  <c:v>0.59802494072436152</c:v>
                </c:pt>
                <c:pt idx="24">
                  <c:v>0.59224595538814495</c:v>
                </c:pt>
                <c:pt idx="25">
                  <c:v>0.58673948899950368</c:v>
                </c:pt>
                <c:pt idx="26">
                  <c:v>0.58148526877483797</c:v>
                </c:pt>
                <c:pt idx="27">
                  <c:v>0.57646504667942999</c:v>
                </c:pt>
                <c:pt idx="28">
                  <c:v>0.57166234859247655</c:v>
                </c:pt>
                <c:pt idx="29">
                  <c:v>0.56706226024065332</c:v>
                </c:pt>
                <c:pt idx="30">
                  <c:v>0.56265124371943531</c:v>
                </c:pt>
                <c:pt idx="31">
                  <c:v>0.55841697958666692</c:v>
                </c:pt>
                <c:pt idx="32">
                  <c:v>0.55434823043580439</c:v>
                </c:pt>
                <c:pt idx="33">
                  <c:v>0.55043472259173454</c:v>
                </c:pt>
                <c:pt idx="34">
                  <c:v>0.54666704316159243</c:v>
                </c:pt>
                <c:pt idx="35">
                  <c:v>0.54303655014812269</c:v>
                </c:pt>
                <c:pt idx="36">
                  <c:v>0.53953529371809184</c:v>
                </c:pt>
                <c:pt idx="37">
                  <c:v>0.53615594703170455</c:v>
                </c:pt>
                <c:pt idx="38">
                  <c:v>0.53289174529544203</c:v>
                </c:pt>
                <c:pt idx="39">
                  <c:v>0.52973643191150777</c:v>
                </c:pt>
                <c:pt idx="40">
                  <c:v>0.52668421077106486</c:v>
                </c:pt>
                <c:pt idx="41">
                  <c:v>0.52372970388266471</c:v>
                </c:pt>
                <c:pt idx="42">
                  <c:v>0.52086791364729235</c:v>
                </c:pt>
                <c:pt idx="43">
                  <c:v>0.52086791364729235</c:v>
                </c:pt>
                <c:pt idx="44">
                  <c:v>0.51809418919172101</c:v>
                </c:pt>
                <c:pt idx="45">
                  <c:v>0.51540419625594058</c:v>
                </c:pt>
                <c:pt idx="46">
                  <c:v>0.51279389020116006</c:v>
                </c:pt>
                <c:pt idx="47">
                  <c:v>0.51025949176460861</c:v>
                </c:pt>
                <c:pt idx="48">
                  <c:v>0.50779746523794211</c:v>
                </c:pt>
                <c:pt idx="49">
                  <c:v>0.50540449878904736</c:v>
                </c:pt>
                <c:pt idx="50">
                  <c:v>0.50307748668365615</c:v>
                </c:pt>
                <c:pt idx="51">
                  <c:v>0.50081351319449885</c:v>
                </c:pt>
                <c:pt idx="52">
                  <c:v>0.49860983801255065</c:v>
                </c:pt>
                <c:pt idx="53">
                  <c:v>0.49646388299798927</c:v>
                </c:pt>
                <c:pt idx="54">
                  <c:v>0.49437322012835244</c:v>
                </c:pt>
                <c:pt idx="55">
                  <c:v>0.49233556051854677</c:v>
                </c:pt>
                <c:pt idx="56">
                  <c:v>0.4903487444022237</c:v>
                </c:pt>
                <c:pt idx="57">
                  <c:v>0.48841073197694029</c:v>
                </c:pt>
                <c:pt idx="58">
                  <c:v>0.48651959502674486</c:v>
                </c:pt>
                <c:pt idx="59">
                  <c:v>0.48467350924561386</c:v>
                </c:pt>
                <c:pt idx="60">
                  <c:v>0.48287074719371675</c:v>
                </c:pt>
                <c:pt idx="61">
                  <c:v>0.48110967182597153</c:v>
                </c:pt>
                <c:pt idx="62">
                  <c:v>0.47938873053892167</c:v>
                </c:pt>
                <c:pt idx="63">
                  <c:v>0.47770644968773812</c:v>
                </c:pt>
                <c:pt idx="64">
                  <c:v>0.47606142953023739</c:v>
                </c:pt>
                <c:pt idx="65">
                  <c:v>0.47445233955928962</c:v>
                </c:pt>
                <c:pt idx="66">
                  <c:v>0.47287791418895758</c:v>
                </c:pt>
                <c:pt idx="67">
                  <c:v>0.47133694876322063</c:v>
                </c:pt>
                <c:pt idx="68">
                  <c:v>0.46982829585924923</c:v>
                </c:pt>
                <c:pt idx="69">
                  <c:v>0.46835086185996516</c:v>
                </c:pt>
                <c:pt idx="70">
                  <c:v>0.46690360377308016</c:v>
                </c:pt>
                <c:pt idx="71">
                  <c:v>0.46548552627600664</c:v>
                </c:pt>
                <c:pt idx="72">
                  <c:v>0.46409567896798476</c:v>
                </c:pt>
                <c:pt idx="73">
                  <c:v>0.46273315381252711</c:v>
                </c:pt>
                <c:pt idx="74">
                  <c:v>0.46139708275484526</c:v>
                </c:pt>
                <c:pt idx="75">
                  <c:v>0.46008663550032819</c:v>
                </c:pt>
                <c:pt idx="76">
                  <c:v>0.45880101744140478</c:v>
                </c:pt>
                <c:pt idx="77">
                  <c:v>0.45753946772125353</c:v>
                </c:pt>
                <c:pt idx="78">
                  <c:v>0.45630125742384536</c:v>
                </c:pt>
                <c:pt idx="79">
                  <c:v>0.45508568788072123</c:v>
                </c:pt>
                <c:pt idx="80">
                  <c:v>0.4538920890857398</c:v>
                </c:pt>
                <c:pt idx="81">
                  <c:v>0.45271981820977497</c:v>
                </c:pt>
                <c:pt idx="82">
                  <c:v>0.45156825820802549</c:v>
                </c:pt>
                <c:pt idx="83">
                  <c:v>0.45043681651320705</c:v>
                </c:pt>
                <c:pt idx="84">
                  <c:v>0.44932492380845979</c:v>
                </c:pt>
                <c:pt idx="85">
                  <c:v>0.44823203287430208</c:v>
                </c:pt>
                <c:pt idx="86">
                  <c:v>0.44715761750442562</c:v>
                </c:pt>
                <c:pt idx="87">
                  <c:v>0.44610117148554046</c:v>
                </c:pt>
                <c:pt idx="88">
                  <c:v>0.4450622076368595</c:v>
                </c:pt>
                <c:pt idx="89">
                  <c:v>0.44404025690515864</c:v>
                </c:pt>
                <c:pt idx="90">
                  <c:v>0.44303486751166166</c:v>
                </c:pt>
                <c:pt idx="91">
                  <c:v>0.44204560414729072</c:v>
                </c:pt>
                <c:pt idx="92">
                  <c:v>0.44107204721308396</c:v>
                </c:pt>
                <c:pt idx="93">
                  <c:v>0.44011379210282309</c:v>
                </c:pt>
                <c:pt idx="94">
                  <c:v>0.43917044852513643</c:v>
                </c:pt>
                <c:pt idx="95">
                  <c:v>0.43824163986254094</c:v>
                </c:pt>
                <c:pt idx="96">
                  <c:v>0.43732700256507717</c:v>
                </c:pt>
                <c:pt idx="97">
                  <c:v>0.43642618557635748</c:v>
                </c:pt>
                <c:pt idx="98">
                  <c:v>0.43553884979000551</c:v>
                </c:pt>
                <c:pt idx="99">
                  <c:v>0.43466466753460925</c:v>
                </c:pt>
                <c:pt idx="100">
                  <c:v>0.43380332208544176</c:v>
                </c:pt>
                <c:pt idx="101">
                  <c:v>0.43295450720132561</c:v>
                </c:pt>
                <c:pt idx="102">
                  <c:v>0.43211792668512983</c:v>
                </c:pt>
                <c:pt idx="103">
                  <c:v>0.43129329396649069</c:v>
                </c:pt>
                <c:pt idx="104">
                  <c:v>0.43048033170544509</c:v>
                </c:pt>
                <c:pt idx="105">
                  <c:v>0.42967877141575223</c:v>
                </c:pt>
                <c:pt idx="106">
                  <c:v>0.42888835310676171</c:v>
                </c:pt>
                <c:pt idx="107">
                  <c:v>0.42810882494276092</c:v>
                </c:pt>
                <c:pt idx="108">
                  <c:v>0.42733994291880628</c:v>
                </c:pt>
                <c:pt idx="109">
                  <c:v>0.42658147055210566</c:v>
                </c:pt>
                <c:pt idx="110">
                  <c:v>0.42583317858808117</c:v>
                </c:pt>
                <c:pt idx="111">
                  <c:v>0.42509484472029613</c:v>
                </c:pt>
                <c:pt idx="112">
                  <c:v>0.42436625332348132</c:v>
                </c:pt>
                <c:pt idx="113">
                  <c:v>0.42364719519894689</c:v>
                </c:pt>
                <c:pt idx="114">
                  <c:v>0.42293746733170606</c:v>
                </c:pt>
                <c:pt idx="115">
                  <c:v>0.42223687265868159</c:v>
                </c:pt>
                <c:pt idx="116">
                  <c:v>0.42154521984740539</c:v>
                </c:pt>
                <c:pt idx="117">
                  <c:v>0.42086232308465377</c:v>
                </c:pt>
                <c:pt idx="118">
                  <c:v>0.4201880018744989</c:v>
                </c:pt>
                <c:pt idx="119">
                  <c:v>0.41952208084528458</c:v>
                </c:pt>
                <c:pt idx="120">
                  <c:v>0.418864389565066</c:v>
                </c:pt>
                <c:pt idx="121">
                  <c:v>0.41821476236507987</c:v>
                </c:pt>
                <c:pt idx="122">
                  <c:v>0.41757303817083535</c:v>
                </c:pt>
                <c:pt idx="123">
                  <c:v>0.41693906034044226</c:v>
                </c:pt>
                <c:pt idx="124">
                  <c:v>0.41631267650981235</c:v>
                </c:pt>
                <c:pt idx="125">
                  <c:v>0.41569373844439444</c:v>
                </c:pt>
                <c:pt idx="126">
                  <c:v>0.41508210189711747</c:v>
                </c:pt>
                <c:pt idx="127">
                  <c:v>0.41447762647224085</c:v>
                </c:pt>
                <c:pt idx="128">
                  <c:v>0.41388017549482264</c:v>
                </c:pt>
                <c:pt idx="129">
                  <c:v>0.41328961588553437</c:v>
                </c:pt>
                <c:pt idx="130">
                  <c:v>0.41270581804056783</c:v>
                </c:pt>
                <c:pt idx="131">
                  <c:v>0.41212865571639012</c:v>
                </c:pt>
                <c:pt idx="132">
                  <c:v>0.41155800591911817</c:v>
                </c:pt>
                <c:pt idx="133">
                  <c:v>0.41099374879829692</c:v>
                </c:pt>
                <c:pt idx="134">
                  <c:v>0.41043576754487476</c:v>
                </c:pt>
                <c:pt idx="135">
                  <c:v>0.40988394829318314</c:v>
                </c:pt>
                <c:pt idx="136">
                  <c:v>0.40933818002673611</c:v>
                </c:pt>
                <c:pt idx="137">
                  <c:v>0.4087983544876756</c:v>
                </c:pt>
                <c:pt idx="138">
                  <c:v>0.40826436608969674</c:v>
                </c:pt>
                <c:pt idx="139">
                  <c:v>0.40773611183429809</c:v>
                </c:pt>
                <c:pt idx="140">
                  <c:v>0.40721349123020634</c:v>
                </c:pt>
                <c:pt idx="141">
                  <c:v>0.40669640621583603</c:v>
                </c:pt>
                <c:pt idx="142">
                  <c:v>0.4061847610846504</c:v>
                </c:pt>
                <c:pt idx="143">
                  <c:v>0.40567846241329458</c:v>
                </c:pt>
                <c:pt idx="144">
                  <c:v>0.40517741899238324</c:v>
                </c:pt>
                <c:pt idx="145">
                  <c:v>0.40468154175982596</c:v>
                </c:pt>
                <c:pt idx="146">
                  <c:v>0.40419074373658165</c:v>
                </c:pt>
                <c:pt idx="147">
                  <c:v>0.40370493996473894</c:v>
                </c:pt>
                <c:pt idx="148">
                  <c:v>0.40322404744782386</c:v>
                </c:pt>
                <c:pt idx="149">
                  <c:v>0.40274798509324045</c:v>
                </c:pt>
                <c:pt idx="150">
                  <c:v>0.40227667365675573</c:v>
                </c:pt>
                <c:pt idx="151">
                  <c:v>0.40181003568894297</c:v>
                </c:pt>
                <c:pt idx="152">
                  <c:v>0.40134799548350397</c:v>
                </c:pt>
                <c:pt idx="153">
                  <c:v>0.40089047902739161</c:v>
                </c:pt>
                <c:pt idx="154">
                  <c:v>0.40043741395265958</c:v>
                </c:pt>
                <c:pt idx="155">
                  <c:v>0.39998872948997</c:v>
                </c:pt>
                <c:pt idx="156">
                  <c:v>0.39954435642369135</c:v>
                </c:pt>
                <c:pt idx="157">
                  <c:v>0.39910422704852244</c:v>
                </c:pt>
                <c:pt idx="158">
                  <c:v>0.39866827512758352</c:v>
                </c:pt>
                <c:pt idx="159">
                  <c:v>0.39823643585191426</c:v>
                </c:pt>
                <c:pt idx="160">
                  <c:v>0.3978086458013248</c:v>
                </c:pt>
                <c:pt idx="161">
                  <c:v>0.39738484290654569</c:v>
                </c:pt>
                <c:pt idx="162">
                  <c:v>0.39696496641262746</c:v>
                </c:pt>
                <c:pt idx="163">
                  <c:v>0.39654895684354091</c:v>
                </c:pt>
                <c:pt idx="164">
                  <c:v>0.39613675596793113</c:v>
                </c:pt>
                <c:pt idx="165">
                  <c:v>0.39572830676598286</c:v>
                </c:pt>
                <c:pt idx="166">
                  <c:v>0.39532355339735381</c:v>
                </c:pt>
                <c:pt idx="167">
                  <c:v>0.39492244117013531</c:v>
                </c:pt>
                <c:pt idx="168">
                  <c:v>0.3945249165108029</c:v>
                </c:pt>
                <c:pt idx="169">
                  <c:v>0.39413092693511892</c:v>
                </c:pt>
                <c:pt idx="170">
                  <c:v>0.3937404210199521</c:v>
                </c:pt>
                <c:pt idx="171">
                  <c:v>0.39335334837597974</c:v>
                </c:pt>
                <c:pt idx="172">
                  <c:v>0.39296965962124125</c:v>
                </c:pt>
                <c:pt idx="173">
                  <c:v>0.39258930635551081</c:v>
                </c:pt>
                <c:pt idx="174">
                  <c:v>0.39221224113545977</c:v>
                </c:pt>
                <c:pt idx="175">
                  <c:v>0.39183841745058035</c:v>
                </c:pt>
                <c:pt idx="176">
                  <c:v>0.3914677896998433</c:v>
                </c:pt>
                <c:pt idx="177">
                  <c:v>0.39110031316906324</c:v>
                </c:pt>
                <c:pt idx="178">
                  <c:v>0.39073594400894607</c:v>
                </c:pt>
                <c:pt idx="179">
                  <c:v>0.39037463921379562</c:v>
                </c:pt>
                <c:pt idx="180">
                  <c:v>0.39001635660085454</c:v>
                </c:pt>
                <c:pt idx="181">
                  <c:v>0.38966105479025892</c:v>
                </c:pt>
                <c:pt idx="182">
                  <c:v>0.3893086931855842</c:v>
                </c:pt>
                <c:pt idx="183">
                  <c:v>0.38895923195496246</c:v>
                </c:pt>
                <c:pt idx="184">
                  <c:v>0.38861263201275104</c:v>
                </c:pt>
                <c:pt idx="185">
                  <c:v>0.38826885500173386</c:v>
                </c:pt>
                <c:pt idx="186">
                  <c:v>0.38792786327583784</c:v>
                </c:pt>
                <c:pt idx="187">
                  <c:v>0.38758961988334489</c:v>
                </c:pt>
                <c:pt idx="188">
                  <c:v>0.38725408855058568</c:v>
                </c:pt>
                <c:pt idx="189">
                  <c:v>0.38692123366609699</c:v>
                </c:pt>
                <c:pt idx="190">
                  <c:v>0.38659102026522751</c:v>
                </c:pt>
                <c:pt idx="191">
                  <c:v>0.38626341401517739</c:v>
                </c:pt>
                <c:pt idx="192">
                  <c:v>0.38593838120045809</c:v>
                </c:pt>
                <c:pt idx="193">
                  <c:v>0.38561588870875652</c:v>
                </c:pt>
                <c:pt idx="194">
                  <c:v>0.38529590401719255</c:v>
                </c:pt>
                <c:pt idx="195">
                  <c:v>0.38497839517895593</c:v>
                </c:pt>
                <c:pt idx="196">
                  <c:v>0.38466333081030968</c:v>
                </c:pt>
                <c:pt idx="197">
                  <c:v>0.38435068007795009</c:v>
                </c:pt>
                <c:pt idx="198">
                  <c:v>0.38404041268671052</c:v>
                </c:pt>
                <c:pt idx="199">
                  <c:v>0.38373249886759692</c:v>
                </c:pt>
                <c:pt idx="200">
                  <c:v>0.38312361543110524</c:v>
                </c:pt>
                <c:pt idx="201">
                  <c:v>0.38282258880338838</c:v>
                </c:pt>
                <c:pt idx="202">
                  <c:v>0.38252380170536038</c:v>
                </c:pt>
                <c:pt idx="203">
                  <c:v>0.3822272268303788</c:v>
                </c:pt>
                <c:pt idx="204">
                  <c:v>0.38193283733262123</c:v>
                </c:pt>
                <c:pt idx="205">
                  <c:v>0.38164060681717726</c:v>
                </c:pt>
                <c:pt idx="206">
                  <c:v>0.38135050933039893</c:v>
                </c:pt>
                <c:pt idx="207">
                  <c:v>0.38106251935050156</c:v>
                </c:pt>
                <c:pt idx="208">
                  <c:v>0.38077661177840744</c:v>
                </c:pt>
                <c:pt idx="209">
                  <c:v>0.38049276192882492</c:v>
                </c:pt>
                <c:pt idx="210">
                  <c:v>0.3802109455215556</c:v>
                </c:pt>
                <c:pt idx="211">
                  <c:v>0.37993113867302358</c:v>
                </c:pt>
                <c:pt idx="212">
                  <c:v>0.37965331788801915</c:v>
                </c:pt>
                <c:pt idx="213">
                  <c:v>0.37937746005165052</c:v>
                </c:pt>
                <c:pt idx="214">
                  <c:v>0.37910354242149902</c:v>
                </c:pt>
                <c:pt idx="215">
                  <c:v>0.37883154261996949</c:v>
                </c:pt>
                <c:pt idx="216">
                  <c:v>0.37856143862683173</c:v>
                </c:pt>
                <c:pt idx="217">
                  <c:v>0.37829320877194683</c:v>
                </c:pt>
                <c:pt idx="218">
                  <c:v>0.37802683172817314</c:v>
                </c:pt>
                <c:pt idx="219">
                  <c:v>0.37776228650444643</c:v>
                </c:pt>
                <c:pt idx="220">
                  <c:v>0.37749955243902977</c:v>
                </c:pt>
                <c:pt idx="221">
                  <c:v>0.37723860919292751</c:v>
                </c:pt>
                <c:pt idx="222">
                  <c:v>0.37697943674345918</c:v>
                </c:pt>
                <c:pt idx="223">
                  <c:v>0.37672201537798894</c:v>
                </c:pt>
                <c:pt idx="224">
                  <c:v>0.37646632568780525</c:v>
                </c:pt>
                <c:pt idx="225">
                  <c:v>0.37621234856214758</c:v>
                </c:pt>
                <c:pt idx="226">
                  <c:v>0.37596006518237546</c:v>
                </c:pt>
                <c:pt idx="227">
                  <c:v>0.37570945701627556</c:v>
                </c:pt>
                <c:pt idx="228">
                  <c:v>0.37546050581250467</c:v>
                </c:pt>
                <c:pt idx="229">
                  <c:v>0.37521319359516164</c:v>
                </c:pt>
                <c:pt idx="230">
                  <c:v>0.37496750265848805</c:v>
                </c:pt>
                <c:pt idx="231">
                  <c:v>0.37472341556169209</c:v>
                </c:pt>
                <c:pt idx="232">
                  <c:v>0.3744809151238927</c:v>
                </c:pt>
                <c:pt idx="233">
                  <c:v>0.37423998441918127</c:v>
                </c:pt>
                <c:pt idx="234">
                  <c:v>0.37400060677179631</c:v>
                </c:pt>
                <c:pt idx="235">
                  <c:v>0.37376276575140971</c:v>
                </c:pt>
                <c:pt idx="236">
                  <c:v>0.3735264451685209</c:v>
                </c:pt>
                <c:pt idx="237">
                  <c:v>0.373291629069955</c:v>
                </c:pt>
                <c:pt idx="238">
                  <c:v>0.37305830173446403</c:v>
                </c:pt>
                <c:pt idx="239">
                  <c:v>0.37282644766842693</c:v>
                </c:pt>
                <c:pt idx="240">
                  <c:v>0.37259605160164694</c:v>
                </c:pt>
                <c:pt idx="241">
                  <c:v>0.37236709848324212</c:v>
                </c:pt>
                <c:pt idx="242">
                  <c:v>0.37213957347762888</c:v>
                </c:pt>
                <c:pt idx="243">
                  <c:v>0.37191346196059383</c:v>
                </c:pt>
                <c:pt idx="244">
                  <c:v>0.371688749515453</c:v>
                </c:pt>
                <c:pt idx="245">
                  <c:v>0.37146542192929582</c:v>
                </c:pt>
                <c:pt idx="246">
                  <c:v>0.37124346518931123</c:v>
                </c:pt>
                <c:pt idx="247">
                  <c:v>0.37102286547919516</c:v>
                </c:pt>
                <c:pt idx="248">
                  <c:v>0.37080360917563482</c:v>
                </c:pt>
                <c:pt idx="249">
                  <c:v>0.3705856828448707</c:v>
                </c:pt>
                <c:pt idx="250">
                  <c:v>0.37036907323933238</c:v>
                </c:pt>
                <c:pt idx="251">
                  <c:v>0.37015376729434635</c:v>
                </c:pt>
                <c:pt idx="252">
                  <c:v>0.3699397521249157</c:v>
                </c:pt>
                <c:pt idx="253">
                  <c:v>0.36972701502256727</c:v>
                </c:pt>
                <c:pt idx="254">
                  <c:v>0.369515543452267</c:v>
                </c:pt>
                <c:pt idx="255">
                  <c:v>0.36930532504940022</c:v>
                </c:pt>
                <c:pt idx="256">
                  <c:v>0.36909634761681581</c:v>
                </c:pt>
                <c:pt idx="257">
                  <c:v>0.36888859912193295</c:v>
                </c:pt>
                <c:pt idx="258">
                  <c:v>0.36868206769390793</c:v>
                </c:pt>
                <c:pt idx="259">
                  <c:v>0.36847674162086091</c:v>
                </c:pt>
                <c:pt idx="260">
                  <c:v>0.36827260934715988</c:v>
                </c:pt>
                <c:pt idx="261">
                  <c:v>0.36806965947076109</c:v>
                </c:pt>
                <c:pt idx="262">
                  <c:v>0.3678678807406045</c:v>
                </c:pt>
                <c:pt idx="263">
                  <c:v>0.36766726205406325</c:v>
                </c:pt>
                <c:pt idx="264">
                  <c:v>0.36746779245444428</c:v>
                </c:pt>
                <c:pt idx="265">
                  <c:v>0.36726946112854159</c:v>
                </c:pt>
                <c:pt idx="266">
                  <c:v>0.36707225740423832</c:v>
                </c:pt>
                <c:pt idx="267">
                  <c:v>0.36687617074815748</c:v>
                </c:pt>
                <c:pt idx="268">
                  <c:v>0.3666811907633607</c:v>
                </c:pt>
                <c:pt idx="269">
                  <c:v>0.3664873071870931</c:v>
                </c:pt>
                <c:pt idx="270">
                  <c:v>0.36629450988857309</c:v>
                </c:pt>
                <c:pt idx="271">
                  <c:v>0.36610278886682718</c:v>
                </c:pt>
                <c:pt idx="272">
                  <c:v>0.36591213424856689</c:v>
                </c:pt>
                <c:pt idx="273">
                  <c:v>0.36572253628610862</c:v>
                </c:pt>
                <c:pt idx="274">
                  <c:v>0.36553398535533466</c:v>
                </c:pt>
                <c:pt idx="275">
                  <c:v>0.36534647195369385</c:v>
                </c:pt>
                <c:pt idx="276">
                  <c:v>0.3651599866982419</c:v>
                </c:pt>
                <c:pt idx="277">
                  <c:v>0.36497452032372019</c:v>
                </c:pt>
                <c:pt idx="278">
                  <c:v>0.36479006368067168</c:v>
                </c:pt>
                <c:pt idx="279">
                  <c:v>0.3646066077335941</c:v>
                </c:pt>
                <c:pt idx="280">
                  <c:v>0.36442414355912772</c:v>
                </c:pt>
                <c:pt idx="281">
                  <c:v>0.36424266234427954</c:v>
                </c:pt>
                <c:pt idx="282">
                  <c:v>0.36406215538468106</c:v>
                </c:pt>
                <c:pt idx="283">
                  <c:v>0.36388261408287859</c:v>
                </c:pt>
                <c:pt idx="284">
                  <c:v>0.36370402994665796</c:v>
                </c:pt>
                <c:pt idx="285">
                  <c:v>0.36352639458739977</c:v>
                </c:pt>
                <c:pt idx="286">
                  <c:v>0.36334969971846592</c:v>
                </c:pt>
                <c:pt idx="287">
                  <c:v>0.36317393715361795</c:v>
                </c:pt>
                <c:pt idx="288">
                  <c:v>0.36299909880546349</c:v>
                </c:pt>
                <c:pt idx="289">
                  <c:v>0.36282517668393277</c:v>
                </c:pt>
                <c:pt idx="290">
                  <c:v>0.36265216289478414</c:v>
                </c:pt>
                <c:pt idx="291">
                  <c:v>0.36248004963813624</c:v>
                </c:pt>
                <c:pt idx="292">
                  <c:v>0.36230882920702856</c:v>
                </c:pt>
                <c:pt idx="293">
                  <c:v>0.36213849398600795</c:v>
                </c:pt>
                <c:pt idx="294">
                  <c:v>0.36196903644974177</c:v>
                </c:pt>
                <c:pt idx="295">
                  <c:v>0.36180044916165643</c:v>
                </c:pt>
                <c:pt idx="296">
                  <c:v>0.36163272477260078</c:v>
                </c:pt>
                <c:pt idx="297">
                  <c:v>0.36146585601953374</c:v>
                </c:pt>
                <c:pt idx="298">
                  <c:v>0.36129983572423668</c:v>
                </c:pt>
                <c:pt idx="299">
                  <c:v>0.36113465679204837</c:v>
                </c:pt>
                <c:pt idx="300">
                  <c:v>0.36097031221062309</c:v>
                </c:pt>
                <c:pt idx="301">
                  <c:v>0.36080679504871144</c:v>
                </c:pt>
                <c:pt idx="302">
                  <c:v>0.3606440984549627</c:v>
                </c:pt>
                <c:pt idx="303">
                  <c:v>0.36048221565674887</c:v>
                </c:pt>
                <c:pt idx="304">
                  <c:v>0.36032113995901005</c:v>
                </c:pt>
                <c:pt idx="305">
                  <c:v>0.36016086474311948</c:v>
                </c:pt>
                <c:pt idx="306">
                  <c:v>0.36000138346576993</c:v>
                </c:pt>
                <c:pt idx="307">
                  <c:v>0.3598426896578788</c:v>
                </c:pt>
                <c:pt idx="308">
                  <c:v>0.35968477692351342</c:v>
                </c:pt>
                <c:pt idx="309">
                  <c:v>0.35952763893883438</c:v>
                </c:pt>
                <c:pt idx="310">
                  <c:v>0.35937126945105813</c:v>
                </c:pt>
                <c:pt idx="311">
                  <c:v>0.35921566227743745</c:v>
                </c:pt>
                <c:pt idx="312">
                  <c:v>0.35906081130425949</c:v>
                </c:pt>
                <c:pt idx="313">
                  <c:v>0.35890671048586165</c:v>
                </c:pt>
                <c:pt idx="314">
                  <c:v>0.35875335384366425</c:v>
                </c:pt>
                <c:pt idx="315">
                  <c:v>0.35860073546521987</c:v>
                </c:pt>
                <c:pt idx="316">
                  <c:v>0.35844884950327899</c:v>
                </c:pt>
                <c:pt idx="317">
                  <c:v>0.35829769017487234</c:v>
                </c:pt>
                <c:pt idx="318">
                  <c:v>0.35814725176040779</c:v>
                </c:pt>
                <c:pt idx="319">
                  <c:v>0.35799752860278394</c:v>
                </c:pt>
                <c:pt idx="320">
                  <c:v>0.35784851510651755</c:v>
                </c:pt>
                <c:pt idx="321">
                  <c:v>0.35770020573688671</c:v>
                </c:pt>
                <c:pt idx="322">
                  <c:v>0.35755259501908809</c:v>
                </c:pt>
                <c:pt idx="323">
                  <c:v>0.35740567753740843</c:v>
                </c:pt>
                <c:pt idx="324">
                  <c:v>0.35725944793440995</c:v>
                </c:pt>
                <c:pt idx="325">
                  <c:v>0.35711390091012957</c:v>
                </c:pt>
                <c:pt idx="326">
                  <c:v>0.35696903122129098</c:v>
                </c:pt>
                <c:pt idx="327">
                  <c:v>0.35682483368053081</c:v>
                </c:pt>
                <c:pt idx="328">
                  <c:v>0.35668130315563668</c:v>
                </c:pt>
                <c:pt idx="329">
                  <c:v>0.35653843456879808</c:v>
                </c:pt>
                <c:pt idx="330">
                  <c:v>0.35639622289587042</c:v>
                </c:pt>
                <c:pt idx="331">
                  <c:v>0.35625466316564991</c:v>
                </c:pt>
                <c:pt idx="332">
                  <c:v>0.35611375045916122</c:v>
                </c:pt>
                <c:pt idx="333">
                  <c:v>0.35597347990895656</c:v>
                </c:pt>
                <c:pt idx="334">
                  <c:v>0.35583384669842633</c:v>
                </c:pt>
                <c:pt idx="335">
                  <c:v>0.35569484606112056</c:v>
                </c:pt>
                <c:pt idx="336">
                  <c:v>0.35555647328008183</c:v>
                </c:pt>
                <c:pt idx="337">
                  <c:v>0.35541872368718869</c:v>
                </c:pt>
                <c:pt idx="338">
                  <c:v>0.35528159266250992</c:v>
                </c:pt>
                <c:pt idx="339">
                  <c:v>0.35514507563366876</c:v>
                </c:pt>
                <c:pt idx="340">
                  <c:v>0.35500916807521787</c:v>
                </c:pt>
                <c:pt idx="341">
                  <c:v>0.35487386550802369</c:v>
                </c:pt>
                <c:pt idx="342">
                  <c:v>0.35473916349866103</c:v>
                </c:pt>
                <c:pt idx="343">
                  <c:v>0.35460505765881756</c:v>
                </c:pt>
                <c:pt idx="344">
                  <c:v>0.35447154364470651</c:v>
                </c:pt>
                <c:pt idx="345">
                  <c:v>0.3543386171564904</c:v>
                </c:pt>
                <c:pt idx="346">
                  <c:v>0.35420627393771231</c:v>
                </c:pt>
                <c:pt idx="347">
                  <c:v>0.35407450977473703</c:v>
                </c:pt>
                <c:pt idx="348">
                  <c:v>0.35394332049620042</c:v>
                </c:pt>
                <c:pt idx="349">
                  <c:v>0.353812701972468</c:v>
                </c:pt>
                <c:pt idx="350">
                  <c:v>0.35368265011510097</c:v>
                </c:pt>
                <c:pt idx="351">
                  <c:v>0.35355316087633198</c:v>
                </c:pt>
                <c:pt idx="352">
                  <c:v>0.35342423024854741</c:v>
                </c:pt>
                <c:pt idx="353">
                  <c:v>0.35329585426377869</c:v>
                </c:pt>
                <c:pt idx="354">
                  <c:v>0.35316802899320149</c:v>
                </c:pt>
                <c:pt idx="355">
                  <c:v>0.35304075054664186</c:v>
                </c:pt>
                <c:pt idx="356">
                  <c:v>0.35291401507209069</c:v>
                </c:pt>
                <c:pt idx="357">
                  <c:v>0.35278781875522536</c:v>
                </c:pt>
                <c:pt idx="358">
                  <c:v>0.35266215781893812</c:v>
                </c:pt>
                <c:pt idx="359">
                  <c:v>0.35253702852287278</c:v>
                </c:pt>
                <c:pt idx="360">
                  <c:v>0.35241242716296722</c:v>
                </c:pt>
                <c:pt idx="361">
                  <c:v>0.3522883500710039</c:v>
                </c:pt>
                <c:pt idx="362">
                  <c:v>0.35216479361416608</c:v>
                </c:pt>
                <c:pt idx="363">
                  <c:v>0.35204175419460176</c:v>
                </c:pt>
                <c:pt idx="364">
                  <c:v>0.35191922824899297</c:v>
                </c:pt>
                <c:pt idx="365">
                  <c:v>0.35179721224813321</c:v>
                </c:pt>
                <c:pt idx="366">
                  <c:v>0.35167570269650889</c:v>
                </c:pt>
                <c:pt idx="367">
                  <c:v>0.3515546961318895</c:v>
                </c:pt>
                <c:pt idx="368">
                  <c:v>0.3514341891249218</c:v>
                </c:pt>
                <c:pt idx="369">
                  <c:v>0.35131417827873113</c:v>
                </c:pt>
                <c:pt idx="370">
                  <c:v>0.35119466022852835</c:v>
                </c:pt>
                <c:pt idx="371">
                  <c:v>0.3510756316412223</c:v>
                </c:pt>
                <c:pt idx="372">
                  <c:v>0.3509570892150386</c:v>
                </c:pt>
                <c:pt idx="373">
                  <c:v>0.35083902967914332</c:v>
                </c:pt>
                <c:pt idx="374">
                  <c:v>0.35072144979327224</c:v>
                </c:pt>
                <c:pt idx="375">
                  <c:v>0.3506043463473662</c:v>
                </c:pt>
                <c:pt idx="376">
                  <c:v>0.35048771616121094</c:v>
                </c:pt>
                <c:pt idx="377">
                  <c:v>0.35037155608408249</c:v>
                </c:pt>
                <c:pt idx="378">
                  <c:v>0.3502558629943977</c:v>
                </c:pt>
                <c:pt idx="379">
                  <c:v>0.35014063379936988</c:v>
                </c:pt>
                <c:pt idx="380">
                  <c:v>0.35002586543466885</c:v>
                </c:pt>
                <c:pt idx="381">
                  <c:v>0.34991155486408709</c:v>
                </c:pt>
                <c:pt idx="382">
                  <c:v>0.34979769907920899</c:v>
                </c:pt>
                <c:pt idx="383">
                  <c:v>0.34968429509908633</c:v>
                </c:pt>
                <c:pt idx="384">
                  <c:v>0.34957133996991752</c:v>
                </c:pt>
                <c:pt idx="385">
                  <c:v>0.34945883076473144</c:v>
                </c:pt>
                <c:pt idx="386">
                  <c:v>0.3493467645830764</c:v>
                </c:pt>
                <c:pt idx="387">
                  <c:v>0.34923513855071237</c:v>
                </c:pt>
                <c:pt idx="388">
                  <c:v>0.34912394981930889</c:v>
                </c:pt>
                <c:pt idx="389">
                  <c:v>0.34901319556614618</c:v>
                </c:pt>
                <c:pt idx="390">
                  <c:v>0.3489028729938205</c:v>
                </c:pt>
                <c:pt idx="391">
                  <c:v>0.34879297932995468</c:v>
                </c:pt>
                <c:pt idx="392">
                  <c:v>0.34868351182691137</c:v>
                </c:pt>
                <c:pt idx="393">
                  <c:v>0.34857446776151069</c:v>
                </c:pt>
                <c:pt idx="394">
                  <c:v>0.34846584443475254</c:v>
                </c:pt>
                <c:pt idx="395">
                  <c:v>0.34835763917154183</c:v>
                </c:pt>
                <c:pt idx="396">
                  <c:v>0.34824984932041753</c:v>
                </c:pt>
                <c:pt idx="397">
                  <c:v>0.34814247225328632</c:v>
                </c:pt>
                <c:pt idx="398">
                  <c:v>0.34803550536515898</c:v>
                </c:pt>
                <c:pt idx="399">
                  <c:v>0.34792894607389085</c:v>
                </c:pt>
                <c:pt idx="400">
                  <c:v>0.34782279181992576</c:v>
                </c:pt>
                <c:pt idx="401">
                  <c:v>0.3477170400660432</c:v>
                </c:pt>
                <c:pt idx="402">
                  <c:v>0.34761168829710948</c:v>
                </c:pt>
                <c:pt idx="403">
                  <c:v>0.34750673401983168</c:v>
                </c:pt>
                <c:pt idx="404">
                  <c:v>0.34740217476251534</c:v>
                </c:pt>
                <c:pt idx="405">
                  <c:v>0.34729800807482514</c:v>
                </c:pt>
                <c:pt idx="406">
                  <c:v>0.34719423152754902</c:v>
                </c:pt>
                <c:pt idx="407">
                  <c:v>0.34709084271236557</c:v>
                </c:pt>
                <c:pt idx="408">
                  <c:v>0.3469878392416138</c:v>
                </c:pt>
                <c:pt idx="409">
                  <c:v>0.34688521874806727</c:v>
                </c:pt>
                <c:pt idx="410">
                  <c:v>0.34678297888470977</c:v>
                </c:pt>
                <c:pt idx="411">
                  <c:v>0.34668111732451534</c:v>
                </c:pt>
                <c:pt idx="412">
                  <c:v>0.34657963176023027</c:v>
                </c:pt>
                <c:pt idx="413">
                  <c:v>0.34647851990415829</c:v>
                </c:pt>
                <c:pt idx="414">
                  <c:v>0.34637777948794879</c:v>
                </c:pt>
                <c:pt idx="415">
                  <c:v>0.34627740826238751</c:v>
                </c:pt>
                <c:pt idx="416">
                  <c:v>0.34617740399719021</c:v>
                </c:pt>
                <c:pt idx="417">
                  <c:v>0.34607776448079897</c:v>
                </c:pt>
                <c:pt idx="418">
                  <c:v>0.34597848752018112</c:v>
                </c:pt>
                <c:pt idx="419">
                  <c:v>0.34587957094063082</c:v>
                </c:pt>
                <c:pt idx="420">
                  <c:v>0.34578101258557331</c:v>
                </c:pt>
                <c:pt idx="421">
                  <c:v>0.34568281031637166</c:v>
                </c:pt>
                <c:pt idx="422">
                  <c:v>0.34558496201213562</c:v>
                </c:pt>
                <c:pt idx="423">
                  <c:v>0.34548746556953414</c:v>
                </c:pt>
                <c:pt idx="424">
                  <c:v>0.34539031890260857</c:v>
                </c:pt>
                <c:pt idx="425">
                  <c:v>0.34529351994258961</c:v>
                </c:pt>
                <c:pt idx="426">
                  <c:v>0.34519706663771649</c:v>
                </c:pt>
                <c:pt idx="427">
                  <c:v>0.34510095695305759</c:v>
                </c:pt>
                <c:pt idx="428">
                  <c:v>0.34500518887033421</c:v>
                </c:pt>
                <c:pt idx="429">
                  <c:v>0.34490976038774651</c:v>
                </c:pt>
                <c:pt idx="430">
                  <c:v>0.34481466951980094</c:v>
                </c:pt>
                <c:pt idx="431">
                  <c:v>0.34471991429714099</c:v>
                </c:pt>
                <c:pt idx="432">
                  <c:v>0.34462549276637899</c:v>
                </c:pt>
                <c:pt idx="433">
                  <c:v>0.3445314029899309</c:v>
                </c:pt>
                <c:pt idx="434">
                  <c:v>0.34443764304585256</c:v>
                </c:pt>
                <c:pt idx="435">
                  <c:v>0.34434421102767832</c:v>
                </c:pt>
                <c:pt idx="436">
                  <c:v>0.34425110504426171</c:v>
                </c:pt>
                <c:pt idx="437">
                  <c:v>0.34415832321961803</c:v>
                </c:pt>
                <c:pt idx="438">
                  <c:v>0.34406586369276876</c:v>
                </c:pt>
                <c:pt idx="439">
                  <c:v>0.34397372461758813</c:v>
                </c:pt>
                <c:pt idx="440">
                  <c:v>0.34388190416265169</c:v>
                </c:pt>
                <c:pt idx="441">
                  <c:v>0.34379040051108628</c:v>
                </c:pt>
                <c:pt idx="442">
                  <c:v>0.34369921186042252</c:v>
                </c:pt>
                <c:pt idx="443">
                  <c:v>0.34360833642244848</c:v>
                </c:pt>
                <c:pt idx="444">
                  <c:v>0.34351777242306558</c:v>
                </c:pt>
                <c:pt idx="445">
                  <c:v>0.34342751810214633</c:v>
                </c:pt>
                <c:pt idx="446">
                  <c:v>0.3433375717133933</c:v>
                </c:pt>
                <c:pt idx="447">
                  <c:v>0.3432479315242003</c:v>
                </c:pt>
                <c:pt idx="448">
                  <c:v>0.34315859581551506</c:v>
                </c:pt>
                <c:pt idx="449">
                  <c:v>0.34306956288170376</c:v>
                </c:pt>
                <c:pt idx="450">
                  <c:v>0.34298083103041682</c:v>
                </c:pt>
                <c:pt idx="451">
                  <c:v>0.34289239858245679</c:v>
                </c:pt>
                <c:pt idx="452">
                  <c:v>0.3428042638716477</c:v>
                </c:pt>
                <c:pt idx="453">
                  <c:v>0.34271642524470569</c:v>
                </c:pt>
                <c:pt idx="454">
                  <c:v>0.34262888106111145</c:v>
                </c:pt>
                <c:pt idx="455">
                  <c:v>0.34254162969298435</c:v>
                </c:pt>
                <c:pt idx="456">
                  <c:v>0.34245466952495773</c:v>
                </c:pt>
                <c:pt idx="457">
                  <c:v>0.3423679989540559</c:v>
                </c:pt>
                <c:pt idx="458">
                  <c:v>0.34228161638957294</c:v>
                </c:pt>
                <c:pt idx="459">
                  <c:v>0.34219552025295186</c:v>
                </c:pt>
                <c:pt idx="460">
                  <c:v>0.34210970897766646</c:v>
                </c:pt>
                <c:pt idx="461">
                  <c:v>0.34202418100910403</c:v>
                </c:pt>
                <c:pt idx="462">
                  <c:v>0.34193893480444915</c:v>
                </c:pt>
                <c:pt idx="463">
                  <c:v>0.34185396883256958</c:v>
                </c:pt>
                <c:pt idx="464">
                  <c:v>0.34176928157390279</c:v>
                </c:pt>
                <c:pt idx="465">
                  <c:v>0.34168487152034416</c:v>
                </c:pt>
                <c:pt idx="466">
                  <c:v>0.34160073717513678</c:v>
                </c:pt>
                <c:pt idx="467">
                  <c:v>0.34151687705276201</c:v>
                </c:pt>
                <c:pt idx="468">
                  <c:v>0.34143328967883141</c:v>
                </c:pt>
                <c:pt idx="469">
                  <c:v>0.34134997358998032</c:v>
                </c:pt>
                <c:pt idx="470">
                  <c:v>0.34126692733376218</c:v>
                </c:pt>
                <c:pt idx="471">
                  <c:v>0.34118414946854481</c:v>
                </c:pt>
                <c:pt idx="472">
                  <c:v>0.34110163856340669</c:v>
                </c:pt>
                <c:pt idx="473">
                  <c:v>0.34101939319803592</c:v>
                </c:pt>
                <c:pt idx="474">
                  <c:v>0.340937411962629</c:v>
                </c:pt>
                <c:pt idx="475">
                  <c:v>0.34085569345779188</c:v>
                </c:pt>
                <c:pt idx="476">
                  <c:v>0.34077423629444115</c:v>
                </c:pt>
                <c:pt idx="477">
                  <c:v>0.34069303909370729</c:v>
                </c:pt>
                <c:pt idx="478">
                  <c:v>0.34061210048683821</c:v>
                </c:pt>
                <c:pt idx="479">
                  <c:v>0.34053141911510471</c:v>
                </c:pt>
                <c:pt idx="480">
                  <c:v>0.34045099362970632</c:v>
                </c:pt>
                <c:pt idx="481">
                  <c:v>0.3403708226916784</c:v>
                </c:pt>
                <c:pt idx="482">
                  <c:v>0.34029090497180065</c:v>
                </c:pt>
                <c:pt idx="483">
                  <c:v>0.34021123915050638</c:v>
                </c:pt>
                <c:pt idx="484">
                  <c:v>0.34013182391779256</c:v>
                </c:pt>
                <c:pt idx="485">
                  <c:v>0.34005265797313139</c:v>
                </c:pt>
                <c:pt idx="486">
                  <c:v>0.33997374002538239</c:v>
                </c:pt>
                <c:pt idx="487">
                  <c:v>0.3398950687927062</c:v>
                </c:pt>
                <c:pt idx="488">
                  <c:v>0.33981664300247827</c:v>
                </c:pt>
                <c:pt idx="489">
                  <c:v>0.33973846139120439</c:v>
                </c:pt>
                <c:pt idx="490">
                  <c:v>0.33966052270443708</c:v>
                </c:pt>
                <c:pt idx="491">
                  <c:v>0.3395828256966924</c:v>
                </c:pt>
                <c:pt idx="492">
                  <c:v>0.33950536913136814</c:v>
                </c:pt>
                <c:pt idx="493">
                  <c:v>0.33942815178066277</c:v>
                </c:pt>
                <c:pt idx="494">
                  <c:v>0.33935117242549551</c:v>
                </c:pt>
                <c:pt idx="495">
                  <c:v>0.33927442985542666</c:v>
                </c:pt>
                <c:pt idx="496">
                  <c:v>0.33919792286857964</c:v>
                </c:pt>
                <c:pt idx="497">
                  <c:v>0.33912165027156344</c:v>
                </c:pt>
                <c:pt idx="498">
                  <c:v>0.33904561087939561</c:v>
                </c:pt>
              </c:numCache>
            </c:numRef>
          </c:yVal>
          <c:smooth val="0"/>
        </c:ser>
        <c:ser>
          <c:idx val="3"/>
          <c:order val="7"/>
          <c:tx>
            <c:v>England and Wales</c:v>
          </c:tx>
          <c:spPr>
            <a:ln w="25400">
              <a:solidFill>
                <a:schemeClr val="tx2">
                  <a:lumMod val="50000"/>
                </a:schemeClr>
              </a:solidFill>
            </a:ln>
          </c:spPr>
          <c:marker>
            <c:symbol val="none"/>
          </c:marker>
          <c:xVal>
            <c:numRef>
              <c:f>'HbA1c&lt;58_adjusted'!$L$3:$L$501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'HbA1c&lt;58_adjusted'!$Q$3:$Q$501</c:f>
              <c:numCache>
                <c:formatCode>0.0%</c:formatCode>
                <c:ptCount val="499"/>
                <c:pt idx="0">
                  <c:v>0.26600000000000001</c:v>
                </c:pt>
                <c:pt idx="1">
                  <c:v>0.26600000000000001</c:v>
                </c:pt>
                <c:pt idx="2">
                  <c:v>0.26600000000000001</c:v>
                </c:pt>
                <c:pt idx="3">
                  <c:v>0.26600000000000001</c:v>
                </c:pt>
                <c:pt idx="4">
                  <c:v>0.26600000000000001</c:v>
                </c:pt>
                <c:pt idx="5">
                  <c:v>0.26600000000000001</c:v>
                </c:pt>
                <c:pt idx="6">
                  <c:v>0.26600000000000001</c:v>
                </c:pt>
                <c:pt idx="7">
                  <c:v>0.26600000000000001</c:v>
                </c:pt>
                <c:pt idx="8">
                  <c:v>0.26600000000000001</c:v>
                </c:pt>
                <c:pt idx="9">
                  <c:v>0.26600000000000001</c:v>
                </c:pt>
                <c:pt idx="10">
                  <c:v>0.26600000000000001</c:v>
                </c:pt>
                <c:pt idx="11">
                  <c:v>0.26600000000000001</c:v>
                </c:pt>
                <c:pt idx="12">
                  <c:v>0.26600000000000001</c:v>
                </c:pt>
                <c:pt idx="13">
                  <c:v>0.26600000000000001</c:v>
                </c:pt>
                <c:pt idx="14">
                  <c:v>0.26600000000000001</c:v>
                </c:pt>
                <c:pt idx="15">
                  <c:v>0.26600000000000001</c:v>
                </c:pt>
                <c:pt idx="16">
                  <c:v>0.26600000000000001</c:v>
                </c:pt>
                <c:pt idx="17">
                  <c:v>0.26600000000000001</c:v>
                </c:pt>
                <c:pt idx="18">
                  <c:v>0.26600000000000001</c:v>
                </c:pt>
                <c:pt idx="19">
                  <c:v>0.26600000000000001</c:v>
                </c:pt>
                <c:pt idx="20">
                  <c:v>0.26600000000000001</c:v>
                </c:pt>
                <c:pt idx="21">
                  <c:v>0.26600000000000001</c:v>
                </c:pt>
                <c:pt idx="22">
                  <c:v>0.26600000000000001</c:v>
                </c:pt>
                <c:pt idx="23">
                  <c:v>0.26600000000000001</c:v>
                </c:pt>
                <c:pt idx="24">
                  <c:v>0.26600000000000001</c:v>
                </c:pt>
                <c:pt idx="25">
                  <c:v>0.26600000000000001</c:v>
                </c:pt>
                <c:pt idx="26">
                  <c:v>0.26600000000000001</c:v>
                </c:pt>
                <c:pt idx="27">
                  <c:v>0.26600000000000001</c:v>
                </c:pt>
                <c:pt idx="28">
                  <c:v>0.26600000000000001</c:v>
                </c:pt>
                <c:pt idx="29">
                  <c:v>0.26600000000000001</c:v>
                </c:pt>
                <c:pt idx="30">
                  <c:v>0.26600000000000001</c:v>
                </c:pt>
                <c:pt idx="31">
                  <c:v>0.26600000000000001</c:v>
                </c:pt>
                <c:pt idx="32">
                  <c:v>0.26600000000000001</c:v>
                </c:pt>
                <c:pt idx="33">
                  <c:v>0.26600000000000001</c:v>
                </c:pt>
                <c:pt idx="34">
                  <c:v>0.26600000000000001</c:v>
                </c:pt>
                <c:pt idx="35">
                  <c:v>0.26600000000000001</c:v>
                </c:pt>
                <c:pt idx="36">
                  <c:v>0.26600000000000001</c:v>
                </c:pt>
                <c:pt idx="37">
                  <c:v>0.26600000000000001</c:v>
                </c:pt>
                <c:pt idx="38">
                  <c:v>0.26600000000000001</c:v>
                </c:pt>
                <c:pt idx="39">
                  <c:v>0.26600000000000001</c:v>
                </c:pt>
                <c:pt idx="40">
                  <c:v>0.26600000000000001</c:v>
                </c:pt>
                <c:pt idx="41">
                  <c:v>0.26600000000000001</c:v>
                </c:pt>
                <c:pt idx="42">
                  <c:v>0.26600000000000001</c:v>
                </c:pt>
                <c:pt idx="43">
                  <c:v>0.26600000000000001</c:v>
                </c:pt>
                <c:pt idx="44">
                  <c:v>0.26600000000000001</c:v>
                </c:pt>
                <c:pt idx="45">
                  <c:v>0.26600000000000001</c:v>
                </c:pt>
                <c:pt idx="46">
                  <c:v>0.26600000000000001</c:v>
                </c:pt>
                <c:pt idx="47">
                  <c:v>0.26600000000000001</c:v>
                </c:pt>
                <c:pt idx="48">
                  <c:v>0.26600000000000001</c:v>
                </c:pt>
                <c:pt idx="49">
                  <c:v>0.26600000000000001</c:v>
                </c:pt>
                <c:pt idx="50">
                  <c:v>0.26600000000000001</c:v>
                </c:pt>
                <c:pt idx="51">
                  <c:v>0.26600000000000001</c:v>
                </c:pt>
                <c:pt idx="52">
                  <c:v>0.26600000000000001</c:v>
                </c:pt>
                <c:pt idx="53">
                  <c:v>0.26600000000000001</c:v>
                </c:pt>
                <c:pt idx="54">
                  <c:v>0.26600000000000001</c:v>
                </c:pt>
                <c:pt idx="55">
                  <c:v>0.26600000000000001</c:v>
                </c:pt>
                <c:pt idx="56">
                  <c:v>0.26600000000000001</c:v>
                </c:pt>
                <c:pt idx="57">
                  <c:v>0.26600000000000001</c:v>
                </c:pt>
                <c:pt idx="58">
                  <c:v>0.26600000000000001</c:v>
                </c:pt>
                <c:pt idx="59">
                  <c:v>0.26600000000000001</c:v>
                </c:pt>
                <c:pt idx="60">
                  <c:v>0.26600000000000001</c:v>
                </c:pt>
                <c:pt idx="61">
                  <c:v>0.26600000000000001</c:v>
                </c:pt>
                <c:pt idx="62">
                  <c:v>0.26600000000000001</c:v>
                </c:pt>
                <c:pt idx="63">
                  <c:v>0.26600000000000001</c:v>
                </c:pt>
                <c:pt idx="64">
                  <c:v>0.26600000000000001</c:v>
                </c:pt>
                <c:pt idx="65">
                  <c:v>0.26600000000000001</c:v>
                </c:pt>
                <c:pt idx="66">
                  <c:v>0.26600000000000001</c:v>
                </c:pt>
                <c:pt idx="67">
                  <c:v>0.26600000000000001</c:v>
                </c:pt>
                <c:pt idx="68">
                  <c:v>0.26600000000000001</c:v>
                </c:pt>
                <c:pt idx="69">
                  <c:v>0.26600000000000001</c:v>
                </c:pt>
                <c:pt idx="70">
                  <c:v>0.26600000000000001</c:v>
                </c:pt>
                <c:pt idx="71">
                  <c:v>0.26600000000000001</c:v>
                </c:pt>
                <c:pt idx="72">
                  <c:v>0.26600000000000001</c:v>
                </c:pt>
                <c:pt idx="73">
                  <c:v>0.26600000000000001</c:v>
                </c:pt>
                <c:pt idx="74">
                  <c:v>0.26600000000000001</c:v>
                </c:pt>
                <c:pt idx="75">
                  <c:v>0.26600000000000001</c:v>
                </c:pt>
                <c:pt idx="76">
                  <c:v>0.26600000000000001</c:v>
                </c:pt>
                <c:pt idx="77">
                  <c:v>0.26600000000000001</c:v>
                </c:pt>
                <c:pt idx="78">
                  <c:v>0.26600000000000001</c:v>
                </c:pt>
                <c:pt idx="79">
                  <c:v>0.26600000000000001</c:v>
                </c:pt>
                <c:pt idx="80">
                  <c:v>0.26600000000000001</c:v>
                </c:pt>
                <c:pt idx="81">
                  <c:v>0.26600000000000001</c:v>
                </c:pt>
                <c:pt idx="82">
                  <c:v>0.26600000000000001</c:v>
                </c:pt>
                <c:pt idx="83">
                  <c:v>0.26600000000000001</c:v>
                </c:pt>
                <c:pt idx="84">
                  <c:v>0.26600000000000001</c:v>
                </c:pt>
                <c:pt idx="85">
                  <c:v>0.26600000000000001</c:v>
                </c:pt>
                <c:pt idx="86">
                  <c:v>0.26600000000000001</c:v>
                </c:pt>
                <c:pt idx="87">
                  <c:v>0.26600000000000001</c:v>
                </c:pt>
                <c:pt idx="88">
                  <c:v>0.26600000000000001</c:v>
                </c:pt>
                <c:pt idx="89">
                  <c:v>0.26600000000000001</c:v>
                </c:pt>
                <c:pt idx="90">
                  <c:v>0.26600000000000001</c:v>
                </c:pt>
                <c:pt idx="91">
                  <c:v>0.26600000000000001</c:v>
                </c:pt>
                <c:pt idx="92">
                  <c:v>0.26600000000000001</c:v>
                </c:pt>
                <c:pt idx="93">
                  <c:v>0.26600000000000001</c:v>
                </c:pt>
                <c:pt idx="94">
                  <c:v>0.26600000000000001</c:v>
                </c:pt>
                <c:pt idx="95">
                  <c:v>0.26600000000000001</c:v>
                </c:pt>
                <c:pt idx="96">
                  <c:v>0.26600000000000001</c:v>
                </c:pt>
                <c:pt idx="97">
                  <c:v>0.26600000000000001</c:v>
                </c:pt>
                <c:pt idx="98">
                  <c:v>0.26600000000000001</c:v>
                </c:pt>
                <c:pt idx="99">
                  <c:v>0.26600000000000001</c:v>
                </c:pt>
                <c:pt idx="100">
                  <c:v>0.26600000000000001</c:v>
                </c:pt>
                <c:pt idx="101">
                  <c:v>0.26600000000000001</c:v>
                </c:pt>
                <c:pt idx="102">
                  <c:v>0.26600000000000001</c:v>
                </c:pt>
                <c:pt idx="103">
                  <c:v>0.26600000000000001</c:v>
                </c:pt>
                <c:pt idx="104">
                  <c:v>0.26600000000000001</c:v>
                </c:pt>
                <c:pt idx="105">
                  <c:v>0.26600000000000001</c:v>
                </c:pt>
                <c:pt idx="106">
                  <c:v>0.26600000000000001</c:v>
                </c:pt>
                <c:pt idx="107">
                  <c:v>0.26600000000000001</c:v>
                </c:pt>
                <c:pt idx="108">
                  <c:v>0.26600000000000001</c:v>
                </c:pt>
                <c:pt idx="109">
                  <c:v>0.26600000000000001</c:v>
                </c:pt>
                <c:pt idx="110">
                  <c:v>0.26600000000000001</c:v>
                </c:pt>
                <c:pt idx="111">
                  <c:v>0.26600000000000001</c:v>
                </c:pt>
                <c:pt idx="112">
                  <c:v>0.26600000000000001</c:v>
                </c:pt>
                <c:pt idx="113">
                  <c:v>0.26600000000000001</c:v>
                </c:pt>
                <c:pt idx="114">
                  <c:v>0.26600000000000001</c:v>
                </c:pt>
                <c:pt idx="115">
                  <c:v>0.26600000000000001</c:v>
                </c:pt>
                <c:pt idx="116">
                  <c:v>0.26600000000000001</c:v>
                </c:pt>
                <c:pt idx="117">
                  <c:v>0.26600000000000001</c:v>
                </c:pt>
                <c:pt idx="118">
                  <c:v>0.26600000000000001</c:v>
                </c:pt>
                <c:pt idx="119">
                  <c:v>0.26600000000000001</c:v>
                </c:pt>
                <c:pt idx="120">
                  <c:v>0.26600000000000001</c:v>
                </c:pt>
                <c:pt idx="121">
                  <c:v>0.26600000000000001</c:v>
                </c:pt>
                <c:pt idx="122">
                  <c:v>0.26600000000000001</c:v>
                </c:pt>
                <c:pt idx="123">
                  <c:v>0.26600000000000001</c:v>
                </c:pt>
                <c:pt idx="124">
                  <c:v>0.26600000000000001</c:v>
                </c:pt>
                <c:pt idx="125">
                  <c:v>0.26600000000000001</c:v>
                </c:pt>
                <c:pt idx="126">
                  <c:v>0.26600000000000001</c:v>
                </c:pt>
                <c:pt idx="127">
                  <c:v>0.26600000000000001</c:v>
                </c:pt>
                <c:pt idx="128">
                  <c:v>0.26600000000000001</c:v>
                </c:pt>
                <c:pt idx="129">
                  <c:v>0.26600000000000001</c:v>
                </c:pt>
                <c:pt idx="130">
                  <c:v>0.26600000000000001</c:v>
                </c:pt>
                <c:pt idx="131">
                  <c:v>0.26600000000000001</c:v>
                </c:pt>
                <c:pt idx="132">
                  <c:v>0.26600000000000001</c:v>
                </c:pt>
                <c:pt idx="133">
                  <c:v>0.26600000000000001</c:v>
                </c:pt>
                <c:pt idx="134">
                  <c:v>0.26600000000000001</c:v>
                </c:pt>
                <c:pt idx="135">
                  <c:v>0.26600000000000001</c:v>
                </c:pt>
                <c:pt idx="136">
                  <c:v>0.26600000000000001</c:v>
                </c:pt>
                <c:pt idx="137">
                  <c:v>0.26600000000000001</c:v>
                </c:pt>
                <c:pt idx="138">
                  <c:v>0.26600000000000001</c:v>
                </c:pt>
                <c:pt idx="139">
                  <c:v>0.26600000000000001</c:v>
                </c:pt>
                <c:pt idx="140">
                  <c:v>0.26600000000000001</c:v>
                </c:pt>
                <c:pt idx="141">
                  <c:v>0.26600000000000001</c:v>
                </c:pt>
                <c:pt idx="142">
                  <c:v>0.26600000000000001</c:v>
                </c:pt>
                <c:pt idx="143">
                  <c:v>0.26600000000000001</c:v>
                </c:pt>
                <c:pt idx="144">
                  <c:v>0.26600000000000001</c:v>
                </c:pt>
                <c:pt idx="145">
                  <c:v>0.26600000000000001</c:v>
                </c:pt>
                <c:pt idx="146">
                  <c:v>0.26600000000000001</c:v>
                </c:pt>
                <c:pt idx="147">
                  <c:v>0.26600000000000001</c:v>
                </c:pt>
                <c:pt idx="148">
                  <c:v>0.26600000000000001</c:v>
                </c:pt>
                <c:pt idx="149">
                  <c:v>0.26600000000000001</c:v>
                </c:pt>
                <c:pt idx="150">
                  <c:v>0.26600000000000001</c:v>
                </c:pt>
                <c:pt idx="151">
                  <c:v>0.26600000000000001</c:v>
                </c:pt>
                <c:pt idx="152">
                  <c:v>0.26600000000000001</c:v>
                </c:pt>
                <c:pt idx="153">
                  <c:v>0.26600000000000001</c:v>
                </c:pt>
                <c:pt idx="154">
                  <c:v>0.26600000000000001</c:v>
                </c:pt>
                <c:pt idx="155">
                  <c:v>0.26600000000000001</c:v>
                </c:pt>
                <c:pt idx="156">
                  <c:v>0.26600000000000001</c:v>
                </c:pt>
                <c:pt idx="157">
                  <c:v>0.26600000000000001</c:v>
                </c:pt>
                <c:pt idx="158">
                  <c:v>0.26600000000000001</c:v>
                </c:pt>
                <c:pt idx="159">
                  <c:v>0.26600000000000001</c:v>
                </c:pt>
                <c:pt idx="160">
                  <c:v>0.26600000000000001</c:v>
                </c:pt>
                <c:pt idx="161">
                  <c:v>0.26600000000000001</c:v>
                </c:pt>
                <c:pt idx="162">
                  <c:v>0.26600000000000001</c:v>
                </c:pt>
                <c:pt idx="163">
                  <c:v>0.26600000000000001</c:v>
                </c:pt>
                <c:pt idx="164">
                  <c:v>0.26600000000000001</c:v>
                </c:pt>
                <c:pt idx="165">
                  <c:v>0.26600000000000001</c:v>
                </c:pt>
                <c:pt idx="166">
                  <c:v>0.26600000000000001</c:v>
                </c:pt>
                <c:pt idx="167">
                  <c:v>0.26600000000000001</c:v>
                </c:pt>
                <c:pt idx="168">
                  <c:v>0.26600000000000001</c:v>
                </c:pt>
                <c:pt idx="169">
                  <c:v>0.26600000000000001</c:v>
                </c:pt>
                <c:pt idx="170">
                  <c:v>0.26600000000000001</c:v>
                </c:pt>
                <c:pt idx="171">
                  <c:v>0.26600000000000001</c:v>
                </c:pt>
                <c:pt idx="172">
                  <c:v>0.26600000000000001</c:v>
                </c:pt>
                <c:pt idx="173">
                  <c:v>0.26600000000000001</c:v>
                </c:pt>
                <c:pt idx="174">
                  <c:v>0.26600000000000001</c:v>
                </c:pt>
                <c:pt idx="175">
                  <c:v>0.26600000000000001</c:v>
                </c:pt>
                <c:pt idx="176">
                  <c:v>0.26600000000000001</c:v>
                </c:pt>
                <c:pt idx="177">
                  <c:v>0.26600000000000001</c:v>
                </c:pt>
                <c:pt idx="178">
                  <c:v>0.26600000000000001</c:v>
                </c:pt>
                <c:pt idx="179">
                  <c:v>0.26600000000000001</c:v>
                </c:pt>
                <c:pt idx="180">
                  <c:v>0.26600000000000001</c:v>
                </c:pt>
                <c:pt idx="181">
                  <c:v>0.26600000000000001</c:v>
                </c:pt>
                <c:pt idx="182">
                  <c:v>0.26600000000000001</c:v>
                </c:pt>
                <c:pt idx="183">
                  <c:v>0.26600000000000001</c:v>
                </c:pt>
                <c:pt idx="184">
                  <c:v>0.26600000000000001</c:v>
                </c:pt>
                <c:pt idx="185">
                  <c:v>0.26600000000000001</c:v>
                </c:pt>
                <c:pt idx="186">
                  <c:v>0.26600000000000001</c:v>
                </c:pt>
                <c:pt idx="187">
                  <c:v>0.26600000000000001</c:v>
                </c:pt>
                <c:pt idx="188">
                  <c:v>0.26600000000000001</c:v>
                </c:pt>
                <c:pt idx="189">
                  <c:v>0.26600000000000001</c:v>
                </c:pt>
                <c:pt idx="190">
                  <c:v>0.26600000000000001</c:v>
                </c:pt>
                <c:pt idx="191">
                  <c:v>0.26600000000000001</c:v>
                </c:pt>
                <c:pt idx="192">
                  <c:v>0.26600000000000001</c:v>
                </c:pt>
                <c:pt idx="193">
                  <c:v>0.26600000000000001</c:v>
                </c:pt>
                <c:pt idx="194">
                  <c:v>0.26600000000000001</c:v>
                </c:pt>
                <c:pt idx="195">
                  <c:v>0.26600000000000001</c:v>
                </c:pt>
                <c:pt idx="196">
                  <c:v>0.26600000000000001</c:v>
                </c:pt>
                <c:pt idx="197">
                  <c:v>0.26600000000000001</c:v>
                </c:pt>
                <c:pt idx="198">
                  <c:v>0.26600000000000001</c:v>
                </c:pt>
                <c:pt idx="199">
                  <c:v>0.26600000000000001</c:v>
                </c:pt>
                <c:pt idx="200">
                  <c:v>0.26600000000000001</c:v>
                </c:pt>
                <c:pt idx="201">
                  <c:v>0.26600000000000001</c:v>
                </c:pt>
                <c:pt idx="202">
                  <c:v>0.26600000000000001</c:v>
                </c:pt>
                <c:pt idx="203">
                  <c:v>0.26600000000000001</c:v>
                </c:pt>
                <c:pt idx="204">
                  <c:v>0.26600000000000001</c:v>
                </c:pt>
                <c:pt idx="205">
                  <c:v>0.26600000000000001</c:v>
                </c:pt>
                <c:pt idx="206">
                  <c:v>0.26600000000000001</c:v>
                </c:pt>
                <c:pt idx="207">
                  <c:v>0.26600000000000001</c:v>
                </c:pt>
                <c:pt idx="208">
                  <c:v>0.26600000000000001</c:v>
                </c:pt>
                <c:pt idx="209">
                  <c:v>0.26600000000000001</c:v>
                </c:pt>
                <c:pt idx="210">
                  <c:v>0.26600000000000001</c:v>
                </c:pt>
                <c:pt idx="211">
                  <c:v>0.26600000000000001</c:v>
                </c:pt>
                <c:pt idx="212">
                  <c:v>0.26600000000000001</c:v>
                </c:pt>
                <c:pt idx="213">
                  <c:v>0.26600000000000001</c:v>
                </c:pt>
                <c:pt idx="214">
                  <c:v>0.26600000000000001</c:v>
                </c:pt>
                <c:pt idx="215">
                  <c:v>0.26600000000000001</c:v>
                </c:pt>
                <c:pt idx="216">
                  <c:v>0.26600000000000001</c:v>
                </c:pt>
                <c:pt idx="217">
                  <c:v>0.26600000000000001</c:v>
                </c:pt>
                <c:pt idx="218">
                  <c:v>0.26600000000000001</c:v>
                </c:pt>
                <c:pt idx="219">
                  <c:v>0.26600000000000001</c:v>
                </c:pt>
                <c:pt idx="220">
                  <c:v>0.26600000000000001</c:v>
                </c:pt>
                <c:pt idx="221">
                  <c:v>0.26600000000000001</c:v>
                </c:pt>
                <c:pt idx="222">
                  <c:v>0.26600000000000001</c:v>
                </c:pt>
                <c:pt idx="223">
                  <c:v>0.26600000000000001</c:v>
                </c:pt>
                <c:pt idx="224">
                  <c:v>0.26600000000000001</c:v>
                </c:pt>
                <c:pt idx="225">
                  <c:v>0.26600000000000001</c:v>
                </c:pt>
                <c:pt idx="226">
                  <c:v>0.26600000000000001</c:v>
                </c:pt>
                <c:pt idx="227">
                  <c:v>0.26600000000000001</c:v>
                </c:pt>
                <c:pt idx="228">
                  <c:v>0.26600000000000001</c:v>
                </c:pt>
                <c:pt idx="229">
                  <c:v>0.26600000000000001</c:v>
                </c:pt>
                <c:pt idx="230">
                  <c:v>0.26600000000000001</c:v>
                </c:pt>
                <c:pt idx="231">
                  <c:v>0.26600000000000001</c:v>
                </c:pt>
                <c:pt idx="232">
                  <c:v>0.26600000000000001</c:v>
                </c:pt>
                <c:pt idx="233">
                  <c:v>0.26600000000000001</c:v>
                </c:pt>
                <c:pt idx="234">
                  <c:v>0.26600000000000001</c:v>
                </c:pt>
                <c:pt idx="235">
                  <c:v>0.26600000000000001</c:v>
                </c:pt>
                <c:pt idx="236">
                  <c:v>0.26600000000000001</c:v>
                </c:pt>
                <c:pt idx="237">
                  <c:v>0.26600000000000001</c:v>
                </c:pt>
                <c:pt idx="238">
                  <c:v>0.26600000000000001</c:v>
                </c:pt>
                <c:pt idx="239">
                  <c:v>0.26600000000000001</c:v>
                </c:pt>
                <c:pt idx="240">
                  <c:v>0.26600000000000001</c:v>
                </c:pt>
                <c:pt idx="241">
                  <c:v>0.26600000000000001</c:v>
                </c:pt>
                <c:pt idx="242">
                  <c:v>0.26600000000000001</c:v>
                </c:pt>
                <c:pt idx="243">
                  <c:v>0.26600000000000001</c:v>
                </c:pt>
                <c:pt idx="244">
                  <c:v>0.26600000000000001</c:v>
                </c:pt>
                <c:pt idx="245">
                  <c:v>0.26600000000000001</c:v>
                </c:pt>
                <c:pt idx="246">
                  <c:v>0.26600000000000001</c:v>
                </c:pt>
                <c:pt idx="247">
                  <c:v>0.26600000000000001</c:v>
                </c:pt>
                <c:pt idx="248">
                  <c:v>0.26600000000000001</c:v>
                </c:pt>
                <c:pt idx="249">
                  <c:v>0.26600000000000001</c:v>
                </c:pt>
                <c:pt idx="250">
                  <c:v>0.26600000000000001</c:v>
                </c:pt>
                <c:pt idx="251">
                  <c:v>0.26600000000000001</c:v>
                </c:pt>
                <c:pt idx="252">
                  <c:v>0.26600000000000001</c:v>
                </c:pt>
                <c:pt idx="253">
                  <c:v>0.26600000000000001</c:v>
                </c:pt>
                <c:pt idx="254">
                  <c:v>0.26600000000000001</c:v>
                </c:pt>
                <c:pt idx="255">
                  <c:v>0.26600000000000001</c:v>
                </c:pt>
                <c:pt idx="256">
                  <c:v>0.26600000000000001</c:v>
                </c:pt>
                <c:pt idx="257">
                  <c:v>0.26600000000000001</c:v>
                </c:pt>
                <c:pt idx="258">
                  <c:v>0.26600000000000001</c:v>
                </c:pt>
                <c:pt idx="259">
                  <c:v>0.26600000000000001</c:v>
                </c:pt>
                <c:pt idx="260">
                  <c:v>0.26600000000000001</c:v>
                </c:pt>
                <c:pt idx="261">
                  <c:v>0.26600000000000001</c:v>
                </c:pt>
                <c:pt idx="262">
                  <c:v>0.26600000000000001</c:v>
                </c:pt>
                <c:pt idx="263">
                  <c:v>0.26600000000000001</c:v>
                </c:pt>
                <c:pt idx="264">
                  <c:v>0.26600000000000001</c:v>
                </c:pt>
                <c:pt idx="265">
                  <c:v>0.26600000000000001</c:v>
                </c:pt>
                <c:pt idx="266">
                  <c:v>0.26600000000000001</c:v>
                </c:pt>
                <c:pt idx="267">
                  <c:v>0.26600000000000001</c:v>
                </c:pt>
                <c:pt idx="268">
                  <c:v>0.26600000000000001</c:v>
                </c:pt>
                <c:pt idx="269">
                  <c:v>0.26600000000000001</c:v>
                </c:pt>
                <c:pt idx="270">
                  <c:v>0.26600000000000001</c:v>
                </c:pt>
                <c:pt idx="271">
                  <c:v>0.26600000000000001</c:v>
                </c:pt>
                <c:pt idx="272">
                  <c:v>0.26600000000000001</c:v>
                </c:pt>
                <c:pt idx="273">
                  <c:v>0.26600000000000001</c:v>
                </c:pt>
                <c:pt idx="274">
                  <c:v>0.26600000000000001</c:v>
                </c:pt>
                <c:pt idx="275">
                  <c:v>0.26600000000000001</c:v>
                </c:pt>
                <c:pt idx="276">
                  <c:v>0.26600000000000001</c:v>
                </c:pt>
                <c:pt idx="277">
                  <c:v>0.26600000000000001</c:v>
                </c:pt>
                <c:pt idx="278">
                  <c:v>0.26600000000000001</c:v>
                </c:pt>
                <c:pt idx="279">
                  <c:v>0.26600000000000001</c:v>
                </c:pt>
                <c:pt idx="280">
                  <c:v>0.26600000000000001</c:v>
                </c:pt>
                <c:pt idx="281">
                  <c:v>0.26600000000000001</c:v>
                </c:pt>
                <c:pt idx="282">
                  <c:v>0.26600000000000001</c:v>
                </c:pt>
                <c:pt idx="283">
                  <c:v>0.26600000000000001</c:v>
                </c:pt>
                <c:pt idx="284">
                  <c:v>0.26600000000000001</c:v>
                </c:pt>
                <c:pt idx="285">
                  <c:v>0.26600000000000001</c:v>
                </c:pt>
                <c:pt idx="286">
                  <c:v>0.26600000000000001</c:v>
                </c:pt>
                <c:pt idx="287">
                  <c:v>0.26600000000000001</c:v>
                </c:pt>
                <c:pt idx="288">
                  <c:v>0.26600000000000001</c:v>
                </c:pt>
                <c:pt idx="289">
                  <c:v>0.26600000000000001</c:v>
                </c:pt>
                <c:pt idx="290">
                  <c:v>0.26600000000000001</c:v>
                </c:pt>
                <c:pt idx="291">
                  <c:v>0.26600000000000001</c:v>
                </c:pt>
                <c:pt idx="292">
                  <c:v>0.26600000000000001</c:v>
                </c:pt>
                <c:pt idx="293">
                  <c:v>0.26600000000000001</c:v>
                </c:pt>
                <c:pt idx="294">
                  <c:v>0.26600000000000001</c:v>
                </c:pt>
                <c:pt idx="295">
                  <c:v>0.26600000000000001</c:v>
                </c:pt>
                <c:pt idx="296">
                  <c:v>0.26600000000000001</c:v>
                </c:pt>
                <c:pt idx="297">
                  <c:v>0.26600000000000001</c:v>
                </c:pt>
                <c:pt idx="298">
                  <c:v>0.26600000000000001</c:v>
                </c:pt>
                <c:pt idx="299">
                  <c:v>0.26600000000000001</c:v>
                </c:pt>
                <c:pt idx="300">
                  <c:v>0.26600000000000001</c:v>
                </c:pt>
                <c:pt idx="301">
                  <c:v>0.26600000000000001</c:v>
                </c:pt>
                <c:pt idx="302">
                  <c:v>0.26600000000000001</c:v>
                </c:pt>
                <c:pt idx="303">
                  <c:v>0.26600000000000001</c:v>
                </c:pt>
                <c:pt idx="304">
                  <c:v>0.26600000000000001</c:v>
                </c:pt>
                <c:pt idx="305">
                  <c:v>0.26600000000000001</c:v>
                </c:pt>
                <c:pt idx="306">
                  <c:v>0.26600000000000001</c:v>
                </c:pt>
                <c:pt idx="307">
                  <c:v>0.26600000000000001</c:v>
                </c:pt>
                <c:pt idx="308">
                  <c:v>0.26600000000000001</c:v>
                </c:pt>
                <c:pt idx="309">
                  <c:v>0.26600000000000001</c:v>
                </c:pt>
                <c:pt idx="310">
                  <c:v>0.26600000000000001</c:v>
                </c:pt>
                <c:pt idx="311">
                  <c:v>0.26600000000000001</c:v>
                </c:pt>
                <c:pt idx="312">
                  <c:v>0.26600000000000001</c:v>
                </c:pt>
                <c:pt idx="313">
                  <c:v>0.26600000000000001</c:v>
                </c:pt>
                <c:pt idx="314">
                  <c:v>0.26600000000000001</c:v>
                </c:pt>
                <c:pt idx="315">
                  <c:v>0.26600000000000001</c:v>
                </c:pt>
                <c:pt idx="316">
                  <c:v>0.26600000000000001</c:v>
                </c:pt>
                <c:pt idx="317">
                  <c:v>0.26600000000000001</c:v>
                </c:pt>
                <c:pt idx="318">
                  <c:v>0.26600000000000001</c:v>
                </c:pt>
                <c:pt idx="319">
                  <c:v>0.26600000000000001</c:v>
                </c:pt>
                <c:pt idx="320">
                  <c:v>0.26600000000000001</c:v>
                </c:pt>
                <c:pt idx="321">
                  <c:v>0.26600000000000001</c:v>
                </c:pt>
                <c:pt idx="322">
                  <c:v>0.26600000000000001</c:v>
                </c:pt>
                <c:pt idx="323">
                  <c:v>0.26600000000000001</c:v>
                </c:pt>
                <c:pt idx="324">
                  <c:v>0.26600000000000001</c:v>
                </c:pt>
                <c:pt idx="325">
                  <c:v>0.26600000000000001</c:v>
                </c:pt>
                <c:pt idx="326">
                  <c:v>0.26600000000000001</c:v>
                </c:pt>
                <c:pt idx="327">
                  <c:v>0.26600000000000001</c:v>
                </c:pt>
                <c:pt idx="328">
                  <c:v>0.26600000000000001</c:v>
                </c:pt>
                <c:pt idx="329">
                  <c:v>0.26600000000000001</c:v>
                </c:pt>
                <c:pt idx="330">
                  <c:v>0.26600000000000001</c:v>
                </c:pt>
                <c:pt idx="331">
                  <c:v>0.26600000000000001</c:v>
                </c:pt>
                <c:pt idx="332">
                  <c:v>0.26600000000000001</c:v>
                </c:pt>
                <c:pt idx="333">
                  <c:v>0.26600000000000001</c:v>
                </c:pt>
                <c:pt idx="334">
                  <c:v>0.26600000000000001</c:v>
                </c:pt>
                <c:pt idx="335">
                  <c:v>0.26600000000000001</c:v>
                </c:pt>
                <c:pt idx="336">
                  <c:v>0.26600000000000001</c:v>
                </c:pt>
                <c:pt idx="337">
                  <c:v>0.26600000000000001</c:v>
                </c:pt>
                <c:pt idx="338">
                  <c:v>0.26600000000000001</c:v>
                </c:pt>
                <c:pt idx="339">
                  <c:v>0.26600000000000001</c:v>
                </c:pt>
                <c:pt idx="340">
                  <c:v>0.26600000000000001</c:v>
                </c:pt>
                <c:pt idx="341">
                  <c:v>0.26600000000000001</c:v>
                </c:pt>
                <c:pt idx="342">
                  <c:v>0.26600000000000001</c:v>
                </c:pt>
                <c:pt idx="343">
                  <c:v>0.26600000000000001</c:v>
                </c:pt>
                <c:pt idx="344">
                  <c:v>0.26600000000000001</c:v>
                </c:pt>
                <c:pt idx="345">
                  <c:v>0.26600000000000001</c:v>
                </c:pt>
                <c:pt idx="346">
                  <c:v>0.26600000000000001</c:v>
                </c:pt>
                <c:pt idx="347">
                  <c:v>0.26600000000000001</c:v>
                </c:pt>
                <c:pt idx="348">
                  <c:v>0.26600000000000001</c:v>
                </c:pt>
                <c:pt idx="349">
                  <c:v>0.26600000000000001</c:v>
                </c:pt>
                <c:pt idx="350">
                  <c:v>0.26600000000000001</c:v>
                </c:pt>
                <c:pt idx="351">
                  <c:v>0.26600000000000001</c:v>
                </c:pt>
                <c:pt idx="352">
                  <c:v>0.26600000000000001</c:v>
                </c:pt>
                <c:pt idx="353">
                  <c:v>0.26600000000000001</c:v>
                </c:pt>
                <c:pt idx="354">
                  <c:v>0.26600000000000001</c:v>
                </c:pt>
                <c:pt idx="355">
                  <c:v>0.26600000000000001</c:v>
                </c:pt>
                <c:pt idx="356">
                  <c:v>0.26600000000000001</c:v>
                </c:pt>
                <c:pt idx="357">
                  <c:v>0.26600000000000001</c:v>
                </c:pt>
                <c:pt idx="358">
                  <c:v>0.26600000000000001</c:v>
                </c:pt>
                <c:pt idx="359">
                  <c:v>0.26600000000000001</c:v>
                </c:pt>
                <c:pt idx="360">
                  <c:v>0.26600000000000001</c:v>
                </c:pt>
                <c:pt idx="361">
                  <c:v>0.26600000000000001</c:v>
                </c:pt>
                <c:pt idx="362">
                  <c:v>0.26600000000000001</c:v>
                </c:pt>
                <c:pt idx="363">
                  <c:v>0.26600000000000001</c:v>
                </c:pt>
                <c:pt idx="364">
                  <c:v>0.26600000000000001</c:v>
                </c:pt>
                <c:pt idx="365">
                  <c:v>0.26600000000000001</c:v>
                </c:pt>
                <c:pt idx="366">
                  <c:v>0.26600000000000001</c:v>
                </c:pt>
                <c:pt idx="367">
                  <c:v>0.26600000000000001</c:v>
                </c:pt>
                <c:pt idx="368">
                  <c:v>0.26600000000000001</c:v>
                </c:pt>
                <c:pt idx="369">
                  <c:v>0.26600000000000001</c:v>
                </c:pt>
                <c:pt idx="370">
                  <c:v>0.26600000000000001</c:v>
                </c:pt>
                <c:pt idx="371">
                  <c:v>0.26600000000000001</c:v>
                </c:pt>
                <c:pt idx="372">
                  <c:v>0.26600000000000001</c:v>
                </c:pt>
                <c:pt idx="373">
                  <c:v>0.26600000000000001</c:v>
                </c:pt>
                <c:pt idx="374">
                  <c:v>0.26600000000000001</c:v>
                </c:pt>
                <c:pt idx="375">
                  <c:v>0.26600000000000001</c:v>
                </c:pt>
                <c:pt idx="376">
                  <c:v>0.26600000000000001</c:v>
                </c:pt>
                <c:pt idx="377">
                  <c:v>0.26600000000000001</c:v>
                </c:pt>
                <c:pt idx="378">
                  <c:v>0.26600000000000001</c:v>
                </c:pt>
                <c:pt idx="379">
                  <c:v>0.26600000000000001</c:v>
                </c:pt>
                <c:pt idx="380">
                  <c:v>0.26600000000000001</c:v>
                </c:pt>
                <c:pt idx="381">
                  <c:v>0.26600000000000001</c:v>
                </c:pt>
                <c:pt idx="382">
                  <c:v>0.26600000000000001</c:v>
                </c:pt>
                <c:pt idx="383">
                  <c:v>0.26600000000000001</c:v>
                </c:pt>
                <c:pt idx="384">
                  <c:v>0.26600000000000001</c:v>
                </c:pt>
                <c:pt idx="385">
                  <c:v>0.26600000000000001</c:v>
                </c:pt>
                <c:pt idx="386">
                  <c:v>0.26600000000000001</c:v>
                </c:pt>
                <c:pt idx="387">
                  <c:v>0.26600000000000001</c:v>
                </c:pt>
                <c:pt idx="388">
                  <c:v>0.26600000000000001</c:v>
                </c:pt>
                <c:pt idx="389">
                  <c:v>0.26600000000000001</c:v>
                </c:pt>
                <c:pt idx="390">
                  <c:v>0.26600000000000001</c:v>
                </c:pt>
                <c:pt idx="391">
                  <c:v>0.26600000000000001</c:v>
                </c:pt>
                <c:pt idx="392">
                  <c:v>0.26600000000000001</c:v>
                </c:pt>
                <c:pt idx="393">
                  <c:v>0.26600000000000001</c:v>
                </c:pt>
                <c:pt idx="394">
                  <c:v>0.26600000000000001</c:v>
                </c:pt>
                <c:pt idx="395">
                  <c:v>0.26600000000000001</c:v>
                </c:pt>
                <c:pt idx="396">
                  <c:v>0.26600000000000001</c:v>
                </c:pt>
                <c:pt idx="397">
                  <c:v>0.26600000000000001</c:v>
                </c:pt>
                <c:pt idx="398">
                  <c:v>0.26600000000000001</c:v>
                </c:pt>
                <c:pt idx="399">
                  <c:v>0.26600000000000001</c:v>
                </c:pt>
                <c:pt idx="400">
                  <c:v>0.26600000000000001</c:v>
                </c:pt>
                <c:pt idx="401">
                  <c:v>0.26600000000000001</c:v>
                </c:pt>
                <c:pt idx="402">
                  <c:v>0.26600000000000001</c:v>
                </c:pt>
                <c:pt idx="403">
                  <c:v>0.26600000000000001</c:v>
                </c:pt>
                <c:pt idx="404">
                  <c:v>0.26600000000000001</c:v>
                </c:pt>
                <c:pt idx="405">
                  <c:v>0.26600000000000001</c:v>
                </c:pt>
                <c:pt idx="406">
                  <c:v>0.26600000000000001</c:v>
                </c:pt>
                <c:pt idx="407">
                  <c:v>0.26600000000000001</c:v>
                </c:pt>
                <c:pt idx="408">
                  <c:v>0.26600000000000001</c:v>
                </c:pt>
                <c:pt idx="409">
                  <c:v>0.26600000000000001</c:v>
                </c:pt>
                <c:pt idx="410">
                  <c:v>0.26600000000000001</c:v>
                </c:pt>
                <c:pt idx="411">
                  <c:v>0.26600000000000001</c:v>
                </c:pt>
                <c:pt idx="412">
                  <c:v>0.26600000000000001</c:v>
                </c:pt>
                <c:pt idx="413">
                  <c:v>0.26600000000000001</c:v>
                </c:pt>
                <c:pt idx="414">
                  <c:v>0.26600000000000001</c:v>
                </c:pt>
                <c:pt idx="415">
                  <c:v>0.26600000000000001</c:v>
                </c:pt>
                <c:pt idx="416">
                  <c:v>0.26600000000000001</c:v>
                </c:pt>
                <c:pt idx="417">
                  <c:v>0.26600000000000001</c:v>
                </c:pt>
                <c:pt idx="418">
                  <c:v>0.26600000000000001</c:v>
                </c:pt>
                <c:pt idx="419">
                  <c:v>0.26600000000000001</c:v>
                </c:pt>
                <c:pt idx="420">
                  <c:v>0.26600000000000001</c:v>
                </c:pt>
                <c:pt idx="421">
                  <c:v>0.26600000000000001</c:v>
                </c:pt>
                <c:pt idx="422">
                  <c:v>0.26600000000000001</c:v>
                </c:pt>
                <c:pt idx="423">
                  <c:v>0.26600000000000001</c:v>
                </c:pt>
                <c:pt idx="424">
                  <c:v>0.26600000000000001</c:v>
                </c:pt>
                <c:pt idx="425">
                  <c:v>0.26600000000000001</c:v>
                </c:pt>
                <c:pt idx="426">
                  <c:v>0.26600000000000001</c:v>
                </c:pt>
                <c:pt idx="427">
                  <c:v>0.26600000000000001</c:v>
                </c:pt>
                <c:pt idx="428">
                  <c:v>0.26600000000000001</c:v>
                </c:pt>
                <c:pt idx="429">
                  <c:v>0.26600000000000001</c:v>
                </c:pt>
                <c:pt idx="430">
                  <c:v>0.26600000000000001</c:v>
                </c:pt>
                <c:pt idx="431">
                  <c:v>0.26600000000000001</c:v>
                </c:pt>
                <c:pt idx="432">
                  <c:v>0.26600000000000001</c:v>
                </c:pt>
                <c:pt idx="433">
                  <c:v>0.26600000000000001</c:v>
                </c:pt>
                <c:pt idx="434">
                  <c:v>0.26600000000000001</c:v>
                </c:pt>
                <c:pt idx="435">
                  <c:v>0.26600000000000001</c:v>
                </c:pt>
                <c:pt idx="436">
                  <c:v>0.26600000000000001</c:v>
                </c:pt>
                <c:pt idx="437">
                  <c:v>0.26600000000000001</c:v>
                </c:pt>
                <c:pt idx="438">
                  <c:v>0.26600000000000001</c:v>
                </c:pt>
                <c:pt idx="439">
                  <c:v>0.26600000000000001</c:v>
                </c:pt>
                <c:pt idx="440">
                  <c:v>0.26600000000000001</c:v>
                </c:pt>
                <c:pt idx="441">
                  <c:v>0.26600000000000001</c:v>
                </c:pt>
                <c:pt idx="442">
                  <c:v>0.26600000000000001</c:v>
                </c:pt>
                <c:pt idx="443">
                  <c:v>0.26600000000000001</c:v>
                </c:pt>
                <c:pt idx="444">
                  <c:v>0.26600000000000001</c:v>
                </c:pt>
                <c:pt idx="445">
                  <c:v>0.26600000000000001</c:v>
                </c:pt>
                <c:pt idx="446">
                  <c:v>0.26600000000000001</c:v>
                </c:pt>
                <c:pt idx="447">
                  <c:v>0.26600000000000001</c:v>
                </c:pt>
                <c:pt idx="448">
                  <c:v>0.26600000000000001</c:v>
                </c:pt>
                <c:pt idx="449">
                  <c:v>0.26600000000000001</c:v>
                </c:pt>
                <c:pt idx="450">
                  <c:v>0.26600000000000001</c:v>
                </c:pt>
                <c:pt idx="451">
                  <c:v>0.26600000000000001</c:v>
                </c:pt>
                <c:pt idx="452">
                  <c:v>0.26600000000000001</c:v>
                </c:pt>
                <c:pt idx="453">
                  <c:v>0.26600000000000001</c:v>
                </c:pt>
                <c:pt idx="454">
                  <c:v>0.26600000000000001</c:v>
                </c:pt>
                <c:pt idx="455">
                  <c:v>0.26600000000000001</c:v>
                </c:pt>
                <c:pt idx="456">
                  <c:v>0.26600000000000001</c:v>
                </c:pt>
                <c:pt idx="457">
                  <c:v>0.26600000000000001</c:v>
                </c:pt>
                <c:pt idx="458">
                  <c:v>0.26600000000000001</c:v>
                </c:pt>
                <c:pt idx="459">
                  <c:v>0.26600000000000001</c:v>
                </c:pt>
                <c:pt idx="460">
                  <c:v>0.26600000000000001</c:v>
                </c:pt>
                <c:pt idx="461">
                  <c:v>0.26600000000000001</c:v>
                </c:pt>
                <c:pt idx="462">
                  <c:v>0.26600000000000001</c:v>
                </c:pt>
                <c:pt idx="463">
                  <c:v>0.26600000000000001</c:v>
                </c:pt>
                <c:pt idx="464">
                  <c:v>0.26600000000000001</c:v>
                </c:pt>
                <c:pt idx="465">
                  <c:v>0.26600000000000001</c:v>
                </c:pt>
                <c:pt idx="466">
                  <c:v>0.26600000000000001</c:v>
                </c:pt>
                <c:pt idx="467">
                  <c:v>0.26600000000000001</c:v>
                </c:pt>
                <c:pt idx="468">
                  <c:v>0.26600000000000001</c:v>
                </c:pt>
                <c:pt idx="469">
                  <c:v>0.26600000000000001</c:v>
                </c:pt>
                <c:pt idx="470">
                  <c:v>0.26600000000000001</c:v>
                </c:pt>
                <c:pt idx="471">
                  <c:v>0.26600000000000001</c:v>
                </c:pt>
                <c:pt idx="472">
                  <c:v>0.26600000000000001</c:v>
                </c:pt>
                <c:pt idx="473">
                  <c:v>0.26600000000000001</c:v>
                </c:pt>
                <c:pt idx="474">
                  <c:v>0.26600000000000001</c:v>
                </c:pt>
                <c:pt idx="475">
                  <c:v>0.26600000000000001</c:v>
                </c:pt>
                <c:pt idx="476">
                  <c:v>0.26600000000000001</c:v>
                </c:pt>
                <c:pt idx="477">
                  <c:v>0.26600000000000001</c:v>
                </c:pt>
                <c:pt idx="478">
                  <c:v>0.26600000000000001</c:v>
                </c:pt>
                <c:pt idx="479">
                  <c:v>0.26600000000000001</c:v>
                </c:pt>
                <c:pt idx="480">
                  <c:v>0.26600000000000001</c:v>
                </c:pt>
                <c:pt idx="481">
                  <c:v>0.26600000000000001</c:v>
                </c:pt>
                <c:pt idx="482">
                  <c:v>0.26600000000000001</c:v>
                </c:pt>
                <c:pt idx="483">
                  <c:v>0.26600000000000001</c:v>
                </c:pt>
                <c:pt idx="484">
                  <c:v>0.26600000000000001</c:v>
                </c:pt>
                <c:pt idx="485">
                  <c:v>0.26600000000000001</c:v>
                </c:pt>
                <c:pt idx="486">
                  <c:v>0.26600000000000001</c:v>
                </c:pt>
                <c:pt idx="487">
                  <c:v>0.26600000000000001</c:v>
                </c:pt>
                <c:pt idx="488">
                  <c:v>0.26600000000000001</c:v>
                </c:pt>
                <c:pt idx="489">
                  <c:v>0.26600000000000001</c:v>
                </c:pt>
                <c:pt idx="490">
                  <c:v>0.26600000000000001</c:v>
                </c:pt>
                <c:pt idx="491">
                  <c:v>0.26600000000000001</c:v>
                </c:pt>
                <c:pt idx="492">
                  <c:v>0.26600000000000001</c:v>
                </c:pt>
                <c:pt idx="493">
                  <c:v>0.26600000000000001</c:v>
                </c:pt>
                <c:pt idx="494">
                  <c:v>0.26600000000000001</c:v>
                </c:pt>
                <c:pt idx="495">
                  <c:v>0.26600000000000001</c:v>
                </c:pt>
                <c:pt idx="496">
                  <c:v>0.26600000000000001</c:v>
                </c:pt>
                <c:pt idx="497">
                  <c:v>0.26600000000000001</c:v>
                </c:pt>
                <c:pt idx="498">
                  <c:v>0.26600000000000001</c:v>
                </c:pt>
              </c:numCache>
            </c:numRef>
          </c:yVal>
          <c:smooth val="0"/>
        </c:ser>
        <c:dLbls>
          <c:showLegendKey val="0"/>
          <c:showVal val="0"/>
          <c:showCatName val="0"/>
          <c:showSerName val="0"/>
          <c:showPercent val="0"/>
          <c:showBubbleSize val="0"/>
        </c:dLbls>
        <c:axId val="145666816"/>
        <c:axId val="145668736"/>
      </c:scatterChart>
      <c:valAx>
        <c:axId val="145666816"/>
        <c:scaling>
          <c:orientation val="minMax"/>
          <c:max val="475"/>
          <c:min val="0"/>
        </c:scaling>
        <c:delete val="0"/>
        <c:axPos val="b"/>
        <c:title>
          <c:tx>
            <c:rich>
              <a:bodyPr/>
              <a:lstStyle/>
              <a:p>
                <a:pPr>
                  <a:defRPr/>
                </a:pPr>
                <a:r>
                  <a:rPr lang="en-GB" sz="1000" b="1" i="0" u="none" strike="noStrike" baseline="0">
                    <a:effectLst/>
                  </a:rPr>
                  <a:t>Number of children and young people with 1+ valid HbA1c measurements </a:t>
                </a:r>
                <a:endParaRPr lang="en-GB"/>
              </a:p>
            </c:rich>
          </c:tx>
          <c:overlay val="0"/>
        </c:title>
        <c:numFmt formatCode="General" sourceLinked="1"/>
        <c:majorTickMark val="out"/>
        <c:minorTickMark val="none"/>
        <c:tickLblPos val="nextTo"/>
        <c:crossAx val="145668736"/>
        <c:crosses val="autoZero"/>
        <c:crossBetween val="midCat"/>
      </c:valAx>
      <c:valAx>
        <c:axId val="145668736"/>
        <c:scaling>
          <c:orientation val="minMax"/>
          <c:max val="0.5"/>
          <c:min val="0"/>
        </c:scaling>
        <c:delete val="0"/>
        <c:axPos val="l"/>
        <c:title>
          <c:tx>
            <c:rich>
              <a:bodyPr rot="-5400000" vert="horz"/>
              <a:lstStyle/>
              <a:p>
                <a:pPr>
                  <a:defRPr/>
                </a:pPr>
                <a:r>
                  <a:rPr lang="en-GB"/>
                  <a:t>Percentage</a:t>
                </a:r>
                <a:r>
                  <a:rPr lang="en-GB" baseline="0"/>
                  <a:t> with an adjusted median HbA1c &lt;58 mmol/mol</a:t>
                </a:r>
                <a:endParaRPr lang="en-GB"/>
              </a:p>
            </c:rich>
          </c:tx>
          <c:overlay val="0"/>
        </c:title>
        <c:numFmt formatCode="0%" sourceLinked="0"/>
        <c:majorTickMark val="out"/>
        <c:minorTickMark val="none"/>
        <c:tickLblPos val="nextTo"/>
        <c:crossAx val="145666816"/>
        <c:crosses val="autoZero"/>
        <c:crossBetween val="midCat"/>
      </c:valAx>
    </c:plotArea>
    <c:legend>
      <c:legendPos val="t"/>
      <c:legendEntry>
        <c:idx val="4"/>
        <c:delete val="1"/>
      </c:legendEntry>
      <c:legendEntry>
        <c:idx val="6"/>
        <c:delete val="1"/>
      </c:legendEntry>
      <c:layout>
        <c:manualLayout>
          <c:xMode val="edge"/>
          <c:yMode val="edge"/>
          <c:x val="0.10721387652630378"/>
          <c:y val="2.0125772874578403E-2"/>
          <c:w val="0.89278612347369624"/>
          <c:h val="0.1266204284518209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6002438671544"/>
          <c:y val="0.14961663307969225"/>
          <c:w val="0.84165697398061468"/>
          <c:h val="0.71933051431650286"/>
        </c:manualLayout>
      </c:layout>
      <c:scatterChart>
        <c:scatterStyle val="lineMarker"/>
        <c:varyColors val="0"/>
        <c:ser>
          <c:idx val="0"/>
          <c:order val="0"/>
          <c:tx>
            <c:v>All other units</c:v>
          </c:tx>
          <c:spPr>
            <a:ln w="28575">
              <a:noFill/>
            </a:ln>
          </c:spPr>
          <c:marker>
            <c:symbol val="diamond"/>
            <c:size val="4"/>
            <c:spPr>
              <a:solidFill>
                <a:schemeClr val="accent1">
                  <a:lumMod val="40000"/>
                  <a:lumOff val="60000"/>
                </a:schemeClr>
              </a:solidFill>
              <a:ln>
                <a:noFill/>
              </a:ln>
            </c:spPr>
          </c:marker>
          <c:xVal>
            <c:numRef>
              <c:f>'HbA1c&gt;80_adjusted'!$D$3:$D$177</c:f>
              <c:numCache>
                <c:formatCode>General</c:formatCode>
                <c:ptCount val="175"/>
                <c:pt idx="0">
                  <c:v>113</c:v>
                </c:pt>
                <c:pt idx="1">
                  <c:v>286</c:v>
                </c:pt>
                <c:pt idx="2">
                  <c:v>181</c:v>
                </c:pt>
                <c:pt idx="3">
                  <c:v>216</c:v>
                </c:pt>
                <c:pt idx="4">
                  <c:v>243</c:v>
                </c:pt>
                <c:pt idx="5">
                  <c:v>164</c:v>
                </c:pt>
                <c:pt idx="6">
                  <c:v>326</c:v>
                </c:pt>
                <c:pt idx="7">
                  <c:v>90</c:v>
                </c:pt>
                <c:pt idx="8">
                  <c:v>140</c:v>
                </c:pt>
                <c:pt idx="9">
                  <c:v>120</c:v>
                </c:pt>
                <c:pt idx="10">
                  <c:v>102</c:v>
                </c:pt>
                <c:pt idx="11">
                  <c:v>53</c:v>
                </c:pt>
                <c:pt idx="12">
                  <c:v>101</c:v>
                </c:pt>
                <c:pt idx="13">
                  <c:v>53</c:v>
                </c:pt>
                <c:pt idx="14">
                  <c:v>89</c:v>
                </c:pt>
                <c:pt idx="15">
                  <c:v>122</c:v>
                </c:pt>
                <c:pt idx="16">
                  <c:v>196</c:v>
                </c:pt>
                <c:pt idx="17">
                  <c:v>105</c:v>
                </c:pt>
                <c:pt idx="18">
                  <c:v>156</c:v>
                </c:pt>
                <c:pt idx="19">
                  <c:v>47</c:v>
                </c:pt>
                <c:pt idx="20">
                  <c:v>106</c:v>
                </c:pt>
                <c:pt idx="21">
                  <c:v>310</c:v>
                </c:pt>
                <c:pt idx="22">
                  <c:v>236</c:v>
                </c:pt>
                <c:pt idx="23">
                  <c:v>54</c:v>
                </c:pt>
                <c:pt idx="24">
                  <c:v>91</c:v>
                </c:pt>
                <c:pt idx="25">
                  <c:v>101</c:v>
                </c:pt>
                <c:pt idx="26">
                  <c:v>87</c:v>
                </c:pt>
                <c:pt idx="27">
                  <c:v>289</c:v>
                </c:pt>
                <c:pt idx="28">
                  <c:v>119</c:v>
                </c:pt>
                <c:pt idx="29">
                  <c:v>111</c:v>
                </c:pt>
                <c:pt idx="30">
                  <c:v>227</c:v>
                </c:pt>
                <c:pt idx="31">
                  <c:v>128</c:v>
                </c:pt>
                <c:pt idx="32">
                  <c:v>104</c:v>
                </c:pt>
                <c:pt idx="33">
                  <c:v>239</c:v>
                </c:pt>
                <c:pt idx="34">
                  <c:v>252</c:v>
                </c:pt>
                <c:pt idx="35">
                  <c:v>280</c:v>
                </c:pt>
                <c:pt idx="36">
                  <c:v>85</c:v>
                </c:pt>
                <c:pt idx="37">
                  <c:v>85</c:v>
                </c:pt>
                <c:pt idx="38">
                  <c:v>120</c:v>
                </c:pt>
                <c:pt idx="39">
                  <c:v>147</c:v>
                </c:pt>
                <c:pt idx="40">
                  <c:v>183</c:v>
                </c:pt>
                <c:pt idx="41">
                  <c:v>79</c:v>
                </c:pt>
                <c:pt idx="42">
                  <c:v>109</c:v>
                </c:pt>
                <c:pt idx="43">
                  <c:v>203</c:v>
                </c:pt>
                <c:pt idx="44">
                  <c:v>291</c:v>
                </c:pt>
                <c:pt idx="45">
                  <c:v>80</c:v>
                </c:pt>
                <c:pt idx="46">
                  <c:v>147</c:v>
                </c:pt>
                <c:pt idx="47">
                  <c:v>102</c:v>
                </c:pt>
                <c:pt idx="48">
                  <c:v>213</c:v>
                </c:pt>
                <c:pt idx="49">
                  <c:v>185</c:v>
                </c:pt>
                <c:pt idx="50">
                  <c:v>99</c:v>
                </c:pt>
                <c:pt idx="51">
                  <c:v>158</c:v>
                </c:pt>
                <c:pt idx="52">
                  <c:v>95</c:v>
                </c:pt>
                <c:pt idx="53">
                  <c:v>193</c:v>
                </c:pt>
                <c:pt idx="54">
                  <c:v>177</c:v>
                </c:pt>
                <c:pt idx="55">
                  <c:v>162</c:v>
                </c:pt>
                <c:pt idx="56">
                  <c:v>155</c:v>
                </c:pt>
                <c:pt idx="57">
                  <c:v>78</c:v>
                </c:pt>
                <c:pt idx="58">
                  <c:v>362</c:v>
                </c:pt>
                <c:pt idx="59">
                  <c:v>47</c:v>
                </c:pt>
                <c:pt idx="60">
                  <c:v>162</c:v>
                </c:pt>
                <c:pt idx="61">
                  <c:v>196</c:v>
                </c:pt>
                <c:pt idx="62">
                  <c:v>181</c:v>
                </c:pt>
                <c:pt idx="63">
                  <c:v>82</c:v>
                </c:pt>
                <c:pt idx="64">
                  <c:v>54</c:v>
                </c:pt>
                <c:pt idx="65">
                  <c:v>128</c:v>
                </c:pt>
                <c:pt idx="66">
                  <c:v>99</c:v>
                </c:pt>
                <c:pt idx="67">
                  <c:v>111</c:v>
                </c:pt>
                <c:pt idx="68">
                  <c:v>162</c:v>
                </c:pt>
                <c:pt idx="69">
                  <c:v>250</c:v>
                </c:pt>
                <c:pt idx="70">
                  <c:v>67</c:v>
                </c:pt>
                <c:pt idx="71">
                  <c:v>258</c:v>
                </c:pt>
                <c:pt idx="72">
                  <c:v>178</c:v>
                </c:pt>
                <c:pt idx="73">
                  <c:v>45</c:v>
                </c:pt>
                <c:pt idx="74">
                  <c:v>266</c:v>
                </c:pt>
                <c:pt idx="75">
                  <c:v>77</c:v>
                </c:pt>
                <c:pt idx="76">
                  <c:v>394</c:v>
                </c:pt>
                <c:pt idx="77">
                  <c:v>160</c:v>
                </c:pt>
                <c:pt idx="78">
                  <c:v>139</c:v>
                </c:pt>
                <c:pt idx="79">
                  <c:v>155</c:v>
                </c:pt>
                <c:pt idx="80">
                  <c:v>111</c:v>
                </c:pt>
                <c:pt idx="81">
                  <c:v>104</c:v>
                </c:pt>
                <c:pt idx="82">
                  <c:v>282</c:v>
                </c:pt>
                <c:pt idx="83">
                  <c:v>236</c:v>
                </c:pt>
                <c:pt idx="84">
                  <c:v>120</c:v>
                </c:pt>
                <c:pt idx="85">
                  <c:v>60</c:v>
                </c:pt>
                <c:pt idx="86">
                  <c:v>83</c:v>
                </c:pt>
                <c:pt idx="87">
                  <c:v>187</c:v>
                </c:pt>
                <c:pt idx="88">
                  <c:v>154</c:v>
                </c:pt>
                <c:pt idx="89">
                  <c:v>112</c:v>
                </c:pt>
                <c:pt idx="90">
                  <c:v>118</c:v>
                </c:pt>
                <c:pt idx="91">
                  <c:v>118</c:v>
                </c:pt>
                <c:pt idx="92">
                  <c:v>85</c:v>
                </c:pt>
                <c:pt idx="93">
                  <c:v>197</c:v>
                </c:pt>
                <c:pt idx="94">
                  <c:v>265</c:v>
                </c:pt>
                <c:pt idx="95">
                  <c:v>119</c:v>
                </c:pt>
                <c:pt idx="96">
                  <c:v>69</c:v>
                </c:pt>
                <c:pt idx="97">
                  <c:v>74</c:v>
                </c:pt>
                <c:pt idx="98">
                  <c:v>153</c:v>
                </c:pt>
                <c:pt idx="99">
                  <c:v>212</c:v>
                </c:pt>
                <c:pt idx="100">
                  <c:v>99</c:v>
                </c:pt>
                <c:pt idx="101">
                  <c:v>126</c:v>
                </c:pt>
                <c:pt idx="102">
                  <c:v>38</c:v>
                </c:pt>
                <c:pt idx="103">
                  <c:v>183</c:v>
                </c:pt>
                <c:pt idx="104">
                  <c:v>221</c:v>
                </c:pt>
                <c:pt idx="105">
                  <c:v>159</c:v>
                </c:pt>
                <c:pt idx="106">
                  <c:v>82</c:v>
                </c:pt>
                <c:pt idx="107">
                  <c:v>442</c:v>
                </c:pt>
                <c:pt idx="108">
                  <c:v>75</c:v>
                </c:pt>
                <c:pt idx="109">
                  <c:v>58</c:v>
                </c:pt>
                <c:pt idx="110">
                  <c:v>160</c:v>
                </c:pt>
                <c:pt idx="111">
                  <c:v>111</c:v>
                </c:pt>
                <c:pt idx="112">
                  <c:v>140</c:v>
                </c:pt>
                <c:pt idx="113">
                  <c:v>125</c:v>
                </c:pt>
                <c:pt idx="114">
                  <c:v>103</c:v>
                </c:pt>
                <c:pt idx="115">
                  <c:v>103</c:v>
                </c:pt>
                <c:pt idx="116">
                  <c:v>123</c:v>
                </c:pt>
                <c:pt idx="117">
                  <c:v>146</c:v>
                </c:pt>
                <c:pt idx="118">
                  <c:v>128</c:v>
                </c:pt>
                <c:pt idx="119">
                  <c:v>55</c:v>
                </c:pt>
                <c:pt idx="120">
                  <c:v>116</c:v>
                </c:pt>
                <c:pt idx="121">
                  <c:v>279</c:v>
                </c:pt>
                <c:pt idx="122">
                  <c:v>152</c:v>
                </c:pt>
                <c:pt idx="123">
                  <c:v>121</c:v>
                </c:pt>
                <c:pt idx="124">
                  <c:v>175</c:v>
                </c:pt>
                <c:pt idx="125">
                  <c:v>35</c:v>
                </c:pt>
                <c:pt idx="126">
                  <c:v>106</c:v>
                </c:pt>
                <c:pt idx="127">
                  <c:v>155</c:v>
                </c:pt>
                <c:pt idx="128">
                  <c:v>165</c:v>
                </c:pt>
                <c:pt idx="129">
                  <c:v>163</c:v>
                </c:pt>
                <c:pt idx="130">
                  <c:v>99</c:v>
                </c:pt>
                <c:pt idx="131">
                  <c:v>151</c:v>
                </c:pt>
                <c:pt idx="132">
                  <c:v>109</c:v>
                </c:pt>
                <c:pt idx="133">
                  <c:v>41</c:v>
                </c:pt>
                <c:pt idx="134">
                  <c:v>108</c:v>
                </c:pt>
                <c:pt idx="135">
                  <c:v>126</c:v>
                </c:pt>
                <c:pt idx="136">
                  <c:v>155</c:v>
                </c:pt>
                <c:pt idx="137">
                  <c:v>149</c:v>
                </c:pt>
                <c:pt idx="138">
                  <c:v>193</c:v>
                </c:pt>
                <c:pt idx="139">
                  <c:v>99</c:v>
                </c:pt>
                <c:pt idx="140">
                  <c:v>199</c:v>
                </c:pt>
                <c:pt idx="141">
                  <c:v>36</c:v>
                </c:pt>
                <c:pt idx="142">
                  <c:v>203</c:v>
                </c:pt>
                <c:pt idx="143">
                  <c:v>102</c:v>
                </c:pt>
                <c:pt idx="144">
                  <c:v>169</c:v>
                </c:pt>
                <c:pt idx="145">
                  <c:v>78</c:v>
                </c:pt>
                <c:pt idx="146">
                  <c:v>44</c:v>
                </c:pt>
                <c:pt idx="147">
                  <c:v>125</c:v>
                </c:pt>
                <c:pt idx="148">
                  <c:v>61</c:v>
                </c:pt>
                <c:pt idx="149">
                  <c:v>1</c:v>
                </c:pt>
                <c:pt idx="150">
                  <c:v>102</c:v>
                </c:pt>
                <c:pt idx="151">
                  <c:v>83</c:v>
                </c:pt>
                <c:pt idx="152">
                  <c:v>107</c:v>
                </c:pt>
                <c:pt idx="153">
                  <c:v>457</c:v>
                </c:pt>
                <c:pt idx="154">
                  <c:v>209</c:v>
                </c:pt>
                <c:pt idx="155">
                  <c:v>113</c:v>
                </c:pt>
                <c:pt idx="156">
                  <c:v>220</c:v>
                </c:pt>
                <c:pt idx="157">
                  <c:v>177</c:v>
                </c:pt>
                <c:pt idx="158">
                  <c:v>204</c:v>
                </c:pt>
                <c:pt idx="159">
                  <c:v>112</c:v>
                </c:pt>
                <c:pt idx="160">
                  <c:v>158</c:v>
                </c:pt>
                <c:pt idx="161">
                  <c:v>183</c:v>
                </c:pt>
                <c:pt idx="162">
                  <c:v>109</c:v>
                </c:pt>
                <c:pt idx="163">
                  <c:v>127</c:v>
                </c:pt>
                <c:pt idx="164">
                  <c:v>106</c:v>
                </c:pt>
                <c:pt idx="165">
                  <c:v>78</c:v>
                </c:pt>
                <c:pt idx="166">
                  <c:v>103</c:v>
                </c:pt>
                <c:pt idx="167">
                  <c:v>99</c:v>
                </c:pt>
                <c:pt idx="168">
                  <c:v>272</c:v>
                </c:pt>
                <c:pt idx="169">
                  <c:v>266</c:v>
                </c:pt>
                <c:pt idx="170">
                  <c:v>259</c:v>
                </c:pt>
                <c:pt idx="171">
                  <c:v>130</c:v>
                </c:pt>
                <c:pt idx="172">
                  <c:v>250</c:v>
                </c:pt>
              </c:numCache>
            </c:numRef>
          </c:xVal>
          <c:yVal>
            <c:numRef>
              <c:f>'HbA1c&gt;80_adjusted'!$E$3:$E$177</c:f>
              <c:numCache>
                <c:formatCode>0.0%</c:formatCode>
                <c:ptCount val="175"/>
                <c:pt idx="0">
                  <c:v>0.24203508020637174</c:v>
                </c:pt>
                <c:pt idx="1">
                  <c:v>0.16475912708035095</c:v>
                </c:pt>
                <c:pt idx="2">
                  <c:v>0.17994651312078541</c:v>
                </c:pt>
                <c:pt idx="3">
                  <c:v>0.17932970521191924</c:v>
                </c:pt>
                <c:pt idx="4">
                  <c:v>0.14175819247378046</c:v>
                </c:pt>
                <c:pt idx="5">
                  <c:v>0.14584669097196631</c:v>
                </c:pt>
                <c:pt idx="6">
                  <c:v>9.8420421365693525E-2</c:v>
                </c:pt>
                <c:pt idx="7">
                  <c:v>0.24208078975527861</c:v>
                </c:pt>
                <c:pt idx="8">
                  <c:v>0.16247657116443437</c:v>
                </c:pt>
                <c:pt idx="9">
                  <c:v>0.24069745026523839</c:v>
                </c:pt>
                <c:pt idx="10">
                  <c:v>0.24262280565537495</c:v>
                </c:pt>
                <c:pt idx="11">
                  <c:v>0.24534608925085422</c:v>
                </c:pt>
                <c:pt idx="12">
                  <c:v>0.18366346138299622</c:v>
                </c:pt>
                <c:pt idx="13">
                  <c:v>4.5572899860410014E-2</c:v>
                </c:pt>
                <c:pt idx="14">
                  <c:v>0.14612214948729818</c:v>
                </c:pt>
                <c:pt idx="15">
                  <c:v>0.22336655250092882</c:v>
                </c:pt>
                <c:pt idx="16">
                  <c:v>0.26180398788612619</c:v>
                </c:pt>
                <c:pt idx="17">
                  <c:v>0.19395697037642592</c:v>
                </c:pt>
                <c:pt idx="18">
                  <c:v>0.12901063844585589</c:v>
                </c:pt>
                <c:pt idx="19">
                  <c:v>0.1913357005569935</c:v>
                </c:pt>
                <c:pt idx="20">
                  <c:v>0.23003728135770948</c:v>
                </c:pt>
                <c:pt idx="21">
                  <c:v>0.20418799272023591</c:v>
                </c:pt>
                <c:pt idx="22">
                  <c:v>0.22191342185240243</c:v>
                </c:pt>
                <c:pt idx="23">
                  <c:v>0.1438621252262719</c:v>
                </c:pt>
                <c:pt idx="24">
                  <c:v>0.16904410632377548</c:v>
                </c:pt>
                <c:pt idx="25">
                  <c:v>0.13313957121916917</c:v>
                </c:pt>
                <c:pt idx="26">
                  <c:v>0.31473175385512464</c:v>
                </c:pt>
                <c:pt idx="27">
                  <c:v>0.17275610516194961</c:v>
                </c:pt>
                <c:pt idx="28">
                  <c:v>0.15022382046377036</c:v>
                </c:pt>
                <c:pt idx="29">
                  <c:v>0.18289532337246137</c:v>
                </c:pt>
                <c:pt idx="30">
                  <c:v>7.8608484879679696E-2</c:v>
                </c:pt>
                <c:pt idx="31">
                  <c:v>0.11078244215062352</c:v>
                </c:pt>
                <c:pt idx="32">
                  <c:v>0.22610485535744881</c:v>
                </c:pt>
                <c:pt idx="33">
                  <c:v>0.28141452229329933</c:v>
                </c:pt>
                <c:pt idx="34">
                  <c:v>0.17642386294677892</c:v>
                </c:pt>
                <c:pt idx="35">
                  <c:v>8.0419733573241919E-2</c:v>
                </c:pt>
                <c:pt idx="36">
                  <c:v>0.15242905643620924</c:v>
                </c:pt>
                <c:pt idx="37">
                  <c:v>0.14234045049620328</c:v>
                </c:pt>
                <c:pt idx="38">
                  <c:v>0.23960543624659408</c:v>
                </c:pt>
                <c:pt idx="39">
                  <c:v>9.0525334219485318E-2</c:v>
                </c:pt>
                <c:pt idx="40">
                  <c:v>0.34704918811206681</c:v>
                </c:pt>
                <c:pt idx="41">
                  <c:v>0.17766851860678529</c:v>
                </c:pt>
                <c:pt idx="42">
                  <c:v>0.24126458617516408</c:v>
                </c:pt>
                <c:pt idx="43">
                  <c:v>0.18512145455543283</c:v>
                </c:pt>
                <c:pt idx="44">
                  <c:v>0.23103783354959614</c:v>
                </c:pt>
                <c:pt idx="45">
                  <c:v>0.14815376990483844</c:v>
                </c:pt>
                <c:pt idx="46">
                  <c:v>0.11640981488687181</c:v>
                </c:pt>
                <c:pt idx="47">
                  <c:v>0.17836287543641799</c:v>
                </c:pt>
                <c:pt idx="48">
                  <c:v>0.12528061336581983</c:v>
                </c:pt>
                <c:pt idx="49">
                  <c:v>0.22151664521983869</c:v>
                </c:pt>
                <c:pt idx="50">
                  <c:v>0.10893918224979329</c:v>
                </c:pt>
                <c:pt idx="51">
                  <c:v>0.10821710313534361</c:v>
                </c:pt>
                <c:pt idx="52">
                  <c:v>0.21539834172704894</c:v>
                </c:pt>
                <c:pt idx="53">
                  <c:v>8.6370140702109979E-2</c:v>
                </c:pt>
                <c:pt idx="54">
                  <c:v>0.18121716320718467</c:v>
                </c:pt>
                <c:pt idx="55">
                  <c:v>0.11930856880880693</c:v>
                </c:pt>
                <c:pt idx="56">
                  <c:v>7.7887332025074779E-2</c:v>
                </c:pt>
                <c:pt idx="57">
                  <c:v>0.18140813032796804</c:v>
                </c:pt>
                <c:pt idx="58">
                  <c:v>0.1631701382712703</c:v>
                </c:pt>
                <c:pt idx="59">
                  <c:v>0.18924970961634846</c:v>
                </c:pt>
                <c:pt idx="60">
                  <c:v>0.22820659332226279</c:v>
                </c:pt>
                <c:pt idx="61">
                  <c:v>0.19257087243440499</c:v>
                </c:pt>
                <c:pt idx="62">
                  <c:v>8.7378663698170253E-2</c:v>
                </c:pt>
                <c:pt idx="63">
                  <c:v>0.26318379483317411</c:v>
                </c:pt>
                <c:pt idx="64">
                  <c:v>0.14919906831299926</c:v>
                </c:pt>
                <c:pt idx="65">
                  <c:v>0.1863330372967231</c:v>
                </c:pt>
                <c:pt idx="66">
                  <c:v>0.16461352049019315</c:v>
                </c:pt>
                <c:pt idx="67">
                  <c:v>0.11302585486524608</c:v>
                </c:pt>
                <c:pt idx="68">
                  <c:v>0.23654860749241949</c:v>
                </c:pt>
                <c:pt idx="69">
                  <c:v>0.11960913528183006</c:v>
                </c:pt>
                <c:pt idx="70">
                  <c:v>0.19706522004288618</c:v>
                </c:pt>
                <c:pt idx="71">
                  <c:v>0.14922386835512336</c:v>
                </c:pt>
                <c:pt idx="72">
                  <c:v>0.12141528415266205</c:v>
                </c:pt>
                <c:pt idx="73">
                  <c:v>0.12222175934369604</c:v>
                </c:pt>
                <c:pt idx="74">
                  <c:v>0.17211741141137676</c:v>
                </c:pt>
                <c:pt idx="75">
                  <c:v>0.13328158445062152</c:v>
                </c:pt>
                <c:pt idx="76">
                  <c:v>0.13609289206415184</c:v>
                </c:pt>
                <c:pt idx="77">
                  <c:v>0.24181606024579697</c:v>
                </c:pt>
                <c:pt idx="78">
                  <c:v>0.25460940623690448</c:v>
                </c:pt>
                <c:pt idx="79">
                  <c:v>0.20458136991364928</c:v>
                </c:pt>
                <c:pt idx="80">
                  <c:v>0.23677393825985546</c:v>
                </c:pt>
                <c:pt idx="81">
                  <c:v>0.18775796022697169</c:v>
                </c:pt>
                <c:pt idx="82">
                  <c:v>0.16180373841272164</c:v>
                </c:pt>
                <c:pt idx="83">
                  <c:v>0.14213505120217962</c:v>
                </c:pt>
                <c:pt idx="84">
                  <c:v>0.14147044645958862</c:v>
                </c:pt>
                <c:pt idx="85">
                  <c:v>0.14930430711734607</c:v>
                </c:pt>
                <c:pt idx="86">
                  <c:v>0.12736500246765586</c:v>
                </c:pt>
                <c:pt idx="87">
                  <c:v>0.18980362969532893</c:v>
                </c:pt>
                <c:pt idx="88">
                  <c:v>0.2148498403030204</c:v>
                </c:pt>
                <c:pt idx="89">
                  <c:v>0.14103819729982756</c:v>
                </c:pt>
                <c:pt idx="90">
                  <c:v>0.14727676483872187</c:v>
                </c:pt>
                <c:pt idx="91">
                  <c:v>0.1780581676778008</c:v>
                </c:pt>
                <c:pt idx="92">
                  <c:v>0.18144150892440009</c:v>
                </c:pt>
                <c:pt idx="93">
                  <c:v>0.11261104139519718</c:v>
                </c:pt>
                <c:pt idx="94">
                  <c:v>0.16835160803676785</c:v>
                </c:pt>
                <c:pt idx="95">
                  <c:v>0.17757894126904344</c:v>
                </c:pt>
                <c:pt idx="96">
                  <c:v>0.12568426862384613</c:v>
                </c:pt>
                <c:pt idx="97">
                  <c:v>0.28043976579708363</c:v>
                </c:pt>
                <c:pt idx="98">
                  <c:v>0.226121219115895</c:v>
                </c:pt>
                <c:pt idx="99">
                  <c:v>0.25486259476726458</c:v>
                </c:pt>
                <c:pt idx="100">
                  <c:v>0.17332862057009638</c:v>
                </c:pt>
                <c:pt idx="101">
                  <c:v>0.12687120274879607</c:v>
                </c:pt>
                <c:pt idx="102">
                  <c:v>0.26766794799340143</c:v>
                </c:pt>
                <c:pt idx="103">
                  <c:v>0.12504097270890266</c:v>
                </c:pt>
                <c:pt idx="104">
                  <c:v>0.18697309170865112</c:v>
                </c:pt>
                <c:pt idx="105">
                  <c:v>0.16063316253517371</c:v>
                </c:pt>
                <c:pt idx="106">
                  <c:v>0.17303555670582757</c:v>
                </c:pt>
                <c:pt idx="107">
                  <c:v>0.24567777396391605</c:v>
                </c:pt>
                <c:pt idx="108">
                  <c:v>0.40181435208671501</c:v>
                </c:pt>
                <c:pt idx="109">
                  <c:v>5.2559627500513448E-2</c:v>
                </c:pt>
                <c:pt idx="110">
                  <c:v>0.17320007966742548</c:v>
                </c:pt>
                <c:pt idx="111">
                  <c:v>9.729430933406881E-2</c:v>
                </c:pt>
                <c:pt idx="112">
                  <c:v>0.15919496975504099</c:v>
                </c:pt>
                <c:pt idx="113">
                  <c:v>0.16499462786111593</c:v>
                </c:pt>
                <c:pt idx="114">
                  <c:v>0.29530602832460701</c:v>
                </c:pt>
                <c:pt idx="115">
                  <c:v>0.26963015901437315</c:v>
                </c:pt>
                <c:pt idx="116">
                  <c:v>0.33818435948106523</c:v>
                </c:pt>
                <c:pt idx="117">
                  <c:v>0.16495556605172157</c:v>
                </c:pt>
                <c:pt idx="118">
                  <c:v>0.21185363634621995</c:v>
                </c:pt>
                <c:pt idx="119">
                  <c:v>0.12662381246476198</c:v>
                </c:pt>
                <c:pt idx="120">
                  <c:v>0.14353354914135141</c:v>
                </c:pt>
                <c:pt idx="121">
                  <c:v>0.20597421914492872</c:v>
                </c:pt>
                <c:pt idx="122">
                  <c:v>0.14821639338503206</c:v>
                </c:pt>
                <c:pt idx="123">
                  <c:v>0.13333022399396902</c:v>
                </c:pt>
                <c:pt idx="124">
                  <c:v>0.17525842200934097</c:v>
                </c:pt>
                <c:pt idx="125">
                  <c:v>4.7213680696737634E-2</c:v>
                </c:pt>
                <c:pt idx="126">
                  <c:v>7.5456860776493176E-2</c:v>
                </c:pt>
                <c:pt idx="127">
                  <c:v>0.20060183777403803</c:v>
                </c:pt>
                <c:pt idx="128">
                  <c:v>0.13099993016717856</c:v>
                </c:pt>
                <c:pt idx="129">
                  <c:v>0.25044239077392816</c:v>
                </c:pt>
                <c:pt idx="130">
                  <c:v>0.15792264538794154</c:v>
                </c:pt>
                <c:pt idx="131">
                  <c:v>9.3608409037033338E-2</c:v>
                </c:pt>
                <c:pt idx="132">
                  <c:v>5.582373081228624E-2</c:v>
                </c:pt>
                <c:pt idx="133">
                  <c:v>0.17356230738794043</c:v>
                </c:pt>
                <c:pt idx="134">
                  <c:v>0.13500892841087825</c:v>
                </c:pt>
                <c:pt idx="135">
                  <c:v>0.129554132988733</c:v>
                </c:pt>
                <c:pt idx="136">
                  <c:v>0.23009080047819735</c:v>
                </c:pt>
                <c:pt idx="137">
                  <c:v>0.15808348914479756</c:v>
                </c:pt>
                <c:pt idx="138">
                  <c:v>0.30377837297309546</c:v>
                </c:pt>
                <c:pt idx="139">
                  <c:v>0.16088984507818285</c:v>
                </c:pt>
                <c:pt idx="140">
                  <c:v>0.20721235933592419</c:v>
                </c:pt>
                <c:pt idx="141">
                  <c:v>0.12969928217321808</c:v>
                </c:pt>
                <c:pt idx="142">
                  <c:v>0.28761490710433818</c:v>
                </c:pt>
                <c:pt idx="143">
                  <c:v>0.18105072793187937</c:v>
                </c:pt>
                <c:pt idx="144">
                  <c:v>0.2469506581636588</c:v>
                </c:pt>
                <c:pt idx="145">
                  <c:v>0.15422620836546172</c:v>
                </c:pt>
                <c:pt idx="146">
                  <c:v>0.17714653949822573</c:v>
                </c:pt>
                <c:pt idx="147">
                  <c:v>0.28272283654646835</c:v>
                </c:pt>
                <c:pt idx="148">
                  <c:v>0.14300180972033016</c:v>
                </c:pt>
                <c:pt idx="149">
                  <c:v>0</c:v>
                </c:pt>
                <c:pt idx="150">
                  <c:v>0.15800475531051889</c:v>
                </c:pt>
                <c:pt idx="151">
                  <c:v>0.21906542217516534</c:v>
                </c:pt>
                <c:pt idx="152">
                  <c:v>0.12657201127945181</c:v>
                </c:pt>
                <c:pt idx="153">
                  <c:v>0.15494563357780458</c:v>
                </c:pt>
                <c:pt idx="154">
                  <c:v>0.22515579131710364</c:v>
                </c:pt>
                <c:pt idx="155">
                  <c:v>0.20906802670867125</c:v>
                </c:pt>
                <c:pt idx="156">
                  <c:v>0.19428127206068602</c:v>
                </c:pt>
                <c:pt idx="157">
                  <c:v>0.2294511769530396</c:v>
                </c:pt>
                <c:pt idx="158">
                  <c:v>0.11955154683681708</c:v>
                </c:pt>
                <c:pt idx="159">
                  <c:v>0.2228739257461865</c:v>
                </c:pt>
                <c:pt idx="160">
                  <c:v>0.27615803407758127</c:v>
                </c:pt>
                <c:pt idx="161">
                  <c:v>0.21456105195571179</c:v>
                </c:pt>
                <c:pt idx="162">
                  <c:v>6.8036836398633949E-2</c:v>
                </c:pt>
                <c:pt idx="163">
                  <c:v>0.24043035083511921</c:v>
                </c:pt>
                <c:pt idx="164">
                  <c:v>0.12542511183878197</c:v>
                </c:pt>
                <c:pt idx="165">
                  <c:v>6.0555988224786798E-2</c:v>
                </c:pt>
                <c:pt idx="166">
                  <c:v>0.23083788042688205</c:v>
                </c:pt>
                <c:pt idx="167">
                  <c:v>0.14843953740934171</c:v>
                </c:pt>
                <c:pt idx="168">
                  <c:v>0.21579539732241568</c:v>
                </c:pt>
                <c:pt idx="169">
                  <c:v>0.20191233185186808</c:v>
                </c:pt>
                <c:pt idx="170">
                  <c:v>0.13746770898345453</c:v>
                </c:pt>
                <c:pt idx="171">
                  <c:v>0.13134378108781802</c:v>
                </c:pt>
                <c:pt idx="172">
                  <c:v>0.15289064712037242</c:v>
                </c:pt>
              </c:numCache>
            </c:numRef>
          </c:yVal>
          <c:smooth val="0"/>
        </c:ser>
        <c:ser>
          <c:idx val="6"/>
          <c:order val="1"/>
          <c:tx>
            <c:strRef>
              <c:f>'Unit list'!$E$1</c:f>
              <c:strCache>
                <c:ptCount val="1"/>
                <c:pt idx="0">
                  <c:v>Units in East of England</c:v>
                </c:pt>
              </c:strCache>
            </c:strRef>
          </c:tx>
          <c:spPr>
            <a:ln w="28575">
              <a:noFill/>
            </a:ln>
          </c:spPr>
          <c:marker>
            <c:symbol val="diamond"/>
            <c:size val="10"/>
            <c:spPr>
              <a:solidFill>
                <a:schemeClr val="accent1">
                  <a:lumMod val="75000"/>
                </a:schemeClr>
              </a:solidFill>
              <a:ln>
                <a:noFill/>
              </a:ln>
            </c:spPr>
          </c:marker>
          <c:xVal>
            <c:numRef>
              <c:f>'HbA1c&gt;80_adjusted'!$F$3:$F$175</c:f>
              <c:numCache>
                <c:formatCode>0</c:formatCode>
                <c:ptCount val="173"/>
                <c:pt idx="0">
                  <c:v>-1</c:v>
                </c:pt>
                <c:pt idx="1">
                  <c:v>286</c:v>
                </c:pt>
                <c:pt idx="2">
                  <c:v>-1</c:v>
                </c:pt>
                <c:pt idx="3">
                  <c:v>-1</c:v>
                </c:pt>
                <c:pt idx="4">
                  <c:v>-1</c:v>
                </c:pt>
                <c:pt idx="5">
                  <c:v>-1</c:v>
                </c:pt>
                <c:pt idx="6">
                  <c:v>-1</c:v>
                </c:pt>
                <c:pt idx="7">
                  <c:v>-1</c:v>
                </c:pt>
                <c:pt idx="8">
                  <c:v>140</c:v>
                </c:pt>
                <c:pt idx="9">
                  <c:v>-1</c:v>
                </c:pt>
                <c:pt idx="10">
                  <c:v>-1</c:v>
                </c:pt>
                <c:pt idx="11">
                  <c:v>-1</c:v>
                </c:pt>
                <c:pt idx="12">
                  <c:v>-1</c:v>
                </c:pt>
                <c:pt idx="13">
                  <c:v>-1</c:v>
                </c:pt>
                <c:pt idx="14">
                  <c:v>-1</c:v>
                </c:pt>
                <c:pt idx="15">
                  <c:v>-1</c:v>
                </c:pt>
                <c:pt idx="16">
                  <c:v>196</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155</c:v>
                </c:pt>
                <c:pt idx="57">
                  <c:v>-1</c:v>
                </c:pt>
                <c:pt idx="58">
                  <c:v>-1</c:v>
                </c:pt>
                <c:pt idx="59">
                  <c:v>-1</c:v>
                </c:pt>
                <c:pt idx="60">
                  <c:v>162</c:v>
                </c:pt>
                <c:pt idx="61">
                  <c:v>-1</c:v>
                </c:pt>
                <c:pt idx="62">
                  <c:v>-1</c:v>
                </c:pt>
                <c:pt idx="63">
                  <c:v>-1</c:v>
                </c:pt>
                <c:pt idx="64">
                  <c:v>-1</c:v>
                </c:pt>
                <c:pt idx="65">
                  <c:v>-1</c:v>
                </c:pt>
                <c:pt idx="66">
                  <c:v>99</c:v>
                </c:pt>
                <c:pt idx="67">
                  <c:v>-1</c:v>
                </c:pt>
                <c:pt idx="68">
                  <c:v>-1</c:v>
                </c:pt>
                <c:pt idx="69">
                  <c:v>-1</c:v>
                </c:pt>
                <c:pt idx="70">
                  <c:v>-1</c:v>
                </c:pt>
                <c:pt idx="71">
                  <c:v>-1</c:v>
                </c:pt>
                <c:pt idx="72">
                  <c:v>-1</c:v>
                </c:pt>
                <c:pt idx="73">
                  <c:v>-1</c:v>
                </c:pt>
                <c:pt idx="74">
                  <c:v>266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119</c:v>
                </c:pt>
                <c:pt idx="96">
                  <c:v>-1</c:v>
                </c:pt>
                <c:pt idx="97">
                  <c:v>-1</c:v>
                </c:pt>
                <c:pt idx="98">
                  <c:v>-1</c:v>
                </c:pt>
                <c:pt idx="99">
                  <c:v>212</c:v>
                </c:pt>
                <c:pt idx="100">
                  <c:v>-1</c:v>
                </c:pt>
                <c:pt idx="101">
                  <c:v>-1</c:v>
                </c:pt>
                <c:pt idx="102">
                  <c:v>-1</c:v>
                </c:pt>
                <c:pt idx="103">
                  <c:v>-1</c:v>
                </c:pt>
                <c:pt idx="104">
                  <c:v>-1</c:v>
                </c:pt>
                <c:pt idx="105">
                  <c:v>-1</c:v>
                </c:pt>
                <c:pt idx="106">
                  <c:v>-1</c:v>
                </c:pt>
                <c:pt idx="107">
                  <c:v>-1</c:v>
                </c:pt>
                <c:pt idx="108">
                  <c:v>-1</c:v>
                </c:pt>
                <c:pt idx="109">
                  <c:v>-1</c:v>
                </c:pt>
                <c:pt idx="110">
                  <c:v>-1</c:v>
                </c:pt>
                <c:pt idx="111">
                  <c:v>-1</c:v>
                </c:pt>
                <c:pt idx="112">
                  <c:v>140</c:v>
                </c:pt>
                <c:pt idx="113">
                  <c:v>-1</c:v>
                </c:pt>
                <c:pt idx="114">
                  <c:v>-1</c:v>
                </c:pt>
                <c:pt idx="115">
                  <c:v>-1</c:v>
                </c:pt>
                <c:pt idx="116">
                  <c:v>-1</c:v>
                </c:pt>
                <c:pt idx="117">
                  <c:v>-1</c:v>
                </c:pt>
                <c:pt idx="118">
                  <c:v>128</c:v>
                </c:pt>
                <c:pt idx="119">
                  <c:v>-1</c:v>
                </c:pt>
                <c:pt idx="120">
                  <c:v>-1</c:v>
                </c:pt>
                <c:pt idx="121">
                  <c:v>-1</c:v>
                </c:pt>
                <c:pt idx="122">
                  <c:v>-1</c:v>
                </c:pt>
                <c:pt idx="123">
                  <c:v>-1</c:v>
                </c:pt>
                <c:pt idx="124">
                  <c:v>-1</c:v>
                </c:pt>
                <c:pt idx="125">
                  <c:v>-1</c:v>
                </c:pt>
                <c:pt idx="126">
                  <c:v>-1</c:v>
                </c:pt>
                <c:pt idx="127">
                  <c:v>-1</c:v>
                </c:pt>
                <c:pt idx="128">
                  <c:v>165</c:v>
                </c:pt>
                <c:pt idx="129">
                  <c:v>163</c:v>
                </c:pt>
                <c:pt idx="130">
                  <c:v>-1</c:v>
                </c:pt>
                <c:pt idx="131">
                  <c:v>-1</c:v>
                </c:pt>
                <c:pt idx="132">
                  <c:v>-1</c:v>
                </c:pt>
                <c:pt idx="133">
                  <c:v>-1</c:v>
                </c:pt>
                <c:pt idx="134">
                  <c:v>-1</c:v>
                </c:pt>
                <c:pt idx="135">
                  <c:v>-1</c:v>
                </c:pt>
                <c:pt idx="136">
                  <c:v>-1</c:v>
                </c:pt>
                <c:pt idx="137">
                  <c:v>-1</c:v>
                </c:pt>
                <c:pt idx="138">
                  <c:v>193</c:v>
                </c:pt>
                <c:pt idx="139">
                  <c:v>-1</c:v>
                </c:pt>
                <c:pt idx="140">
                  <c:v>-1</c:v>
                </c:pt>
                <c:pt idx="141">
                  <c:v>-1</c:v>
                </c:pt>
                <c:pt idx="142">
                  <c:v>-1</c:v>
                </c:pt>
                <c:pt idx="143">
                  <c:v>-1</c:v>
                </c:pt>
                <c:pt idx="144">
                  <c:v>-1</c:v>
                </c:pt>
                <c:pt idx="145">
                  <c:v>-1</c:v>
                </c:pt>
                <c:pt idx="146">
                  <c:v>-1</c:v>
                </c:pt>
                <c:pt idx="147">
                  <c:v>-1</c:v>
                </c:pt>
                <c:pt idx="148">
                  <c:v>-1</c:v>
                </c:pt>
                <c:pt idx="149">
                  <c:v>-1</c:v>
                </c:pt>
                <c:pt idx="150">
                  <c:v>-1</c:v>
                </c:pt>
                <c:pt idx="151">
                  <c:v>83</c:v>
                </c:pt>
                <c:pt idx="152">
                  <c:v>-1</c:v>
                </c:pt>
                <c:pt idx="153">
                  <c:v>-1</c:v>
                </c:pt>
                <c:pt idx="154">
                  <c:v>-1</c:v>
                </c:pt>
                <c:pt idx="155">
                  <c:v>-1</c:v>
                </c:pt>
                <c:pt idx="156">
                  <c:v>-1</c:v>
                </c:pt>
                <c:pt idx="157">
                  <c:v>-1</c:v>
                </c:pt>
                <c:pt idx="158">
                  <c:v>-1</c:v>
                </c:pt>
                <c:pt idx="159">
                  <c:v>112</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'HbA1c&gt;80_adjusted'!$G$3:$G$175</c:f>
              <c:numCache>
                <c:formatCode>0.0%</c:formatCode>
                <c:ptCount val="173"/>
                <c:pt idx="0">
                  <c:v>-1</c:v>
                </c:pt>
                <c:pt idx="1">
                  <c:v>0.16475912708035095</c:v>
                </c:pt>
                <c:pt idx="2">
                  <c:v>-1</c:v>
                </c:pt>
                <c:pt idx="3">
                  <c:v>-1</c:v>
                </c:pt>
                <c:pt idx="4">
                  <c:v>-1</c:v>
                </c:pt>
                <c:pt idx="5">
                  <c:v>-1</c:v>
                </c:pt>
                <c:pt idx="6">
                  <c:v>-1</c:v>
                </c:pt>
                <c:pt idx="7">
                  <c:v>-1</c:v>
                </c:pt>
                <c:pt idx="8">
                  <c:v>0.16247657116443437</c:v>
                </c:pt>
                <c:pt idx="9">
                  <c:v>-1</c:v>
                </c:pt>
                <c:pt idx="10">
                  <c:v>-1</c:v>
                </c:pt>
                <c:pt idx="11">
                  <c:v>-1</c:v>
                </c:pt>
                <c:pt idx="12">
                  <c:v>-1</c:v>
                </c:pt>
                <c:pt idx="13">
                  <c:v>-1</c:v>
                </c:pt>
                <c:pt idx="14">
                  <c:v>-1</c:v>
                </c:pt>
                <c:pt idx="15">
                  <c:v>-1</c:v>
                </c:pt>
                <c:pt idx="16">
                  <c:v>0.26180398788612619</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0.17642386294677892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7.7887332025074779E-2</c:v>
                </c:pt>
                <c:pt idx="57">
                  <c:v>-1</c:v>
                </c:pt>
                <c:pt idx="58">
                  <c:v>-1</c:v>
                </c:pt>
                <c:pt idx="59">
                  <c:v>-1</c:v>
                </c:pt>
                <c:pt idx="60">
                  <c:v>0.22820659332226279</c:v>
                </c:pt>
                <c:pt idx="61">
                  <c:v>-1</c:v>
                </c:pt>
                <c:pt idx="62">
                  <c:v>-1</c:v>
                </c:pt>
                <c:pt idx="63">
                  <c:v>-1</c:v>
                </c:pt>
                <c:pt idx="64">
                  <c:v>-1</c:v>
                </c:pt>
                <c:pt idx="65">
                  <c:v>-1</c:v>
                </c:pt>
                <c:pt idx="66">
                  <c:v>0.16461352049019315</c:v>
                </c:pt>
                <c:pt idx="67">
                  <c:v>-1</c:v>
                </c:pt>
                <c:pt idx="68">
                  <c:v>-1</c:v>
                </c:pt>
                <c:pt idx="69">
                  <c:v>-1</c:v>
                </c:pt>
                <c:pt idx="70">
                  <c:v>-1</c:v>
                </c:pt>
                <c:pt idx="71">
                  <c:v>-1</c:v>
                </c:pt>
                <c:pt idx="72">
                  <c:v>-1</c:v>
                </c:pt>
                <c:pt idx="73">
                  <c:v>-1</c:v>
                </c:pt>
                <c:pt idx="74">
                  <c:v>0.17211741141137676</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0.17757894126904344</c:v>
                </c:pt>
                <c:pt idx="96">
                  <c:v>-1</c:v>
                </c:pt>
                <c:pt idx="97">
                  <c:v>-1</c:v>
                </c:pt>
                <c:pt idx="98">
                  <c:v>-1</c:v>
                </c:pt>
                <c:pt idx="99">
                  <c:v>0.25486259476726458</c:v>
                </c:pt>
                <c:pt idx="100">
                  <c:v>-1</c:v>
                </c:pt>
                <c:pt idx="101">
                  <c:v>-1</c:v>
                </c:pt>
                <c:pt idx="102">
                  <c:v>-1</c:v>
                </c:pt>
                <c:pt idx="103">
                  <c:v>-1</c:v>
                </c:pt>
                <c:pt idx="104">
                  <c:v>-1</c:v>
                </c:pt>
                <c:pt idx="105">
                  <c:v>-1</c:v>
                </c:pt>
                <c:pt idx="106">
                  <c:v>-1</c:v>
                </c:pt>
                <c:pt idx="107">
                  <c:v>-1</c:v>
                </c:pt>
                <c:pt idx="108">
                  <c:v>-1</c:v>
                </c:pt>
                <c:pt idx="109">
                  <c:v>-1</c:v>
                </c:pt>
                <c:pt idx="110">
                  <c:v>-1</c:v>
                </c:pt>
                <c:pt idx="111">
                  <c:v>-1</c:v>
                </c:pt>
                <c:pt idx="112">
                  <c:v>0.15919496975504099</c:v>
                </c:pt>
                <c:pt idx="113">
                  <c:v>-1</c:v>
                </c:pt>
                <c:pt idx="114">
                  <c:v>-1</c:v>
                </c:pt>
                <c:pt idx="115">
                  <c:v>-1</c:v>
                </c:pt>
                <c:pt idx="116">
                  <c:v>-1</c:v>
                </c:pt>
                <c:pt idx="117">
                  <c:v>-1</c:v>
                </c:pt>
                <c:pt idx="118">
                  <c:v>0.21185363634621995</c:v>
                </c:pt>
                <c:pt idx="119">
                  <c:v>-1</c:v>
                </c:pt>
                <c:pt idx="120">
                  <c:v>-1</c:v>
                </c:pt>
                <c:pt idx="121">
                  <c:v>-1</c:v>
                </c:pt>
                <c:pt idx="122">
                  <c:v>-1</c:v>
                </c:pt>
                <c:pt idx="123">
                  <c:v>-1</c:v>
                </c:pt>
                <c:pt idx="124">
                  <c:v>-1</c:v>
                </c:pt>
                <c:pt idx="125">
                  <c:v>-1</c:v>
                </c:pt>
                <c:pt idx="126">
                  <c:v>-1</c:v>
                </c:pt>
                <c:pt idx="127">
                  <c:v>-1</c:v>
                </c:pt>
                <c:pt idx="128">
                  <c:v>0.13099993016717856</c:v>
                </c:pt>
                <c:pt idx="129">
                  <c:v>0.25044239077392816</c:v>
                </c:pt>
                <c:pt idx="130">
                  <c:v>-1</c:v>
                </c:pt>
                <c:pt idx="131">
                  <c:v>-1</c:v>
                </c:pt>
                <c:pt idx="132">
                  <c:v>-1</c:v>
                </c:pt>
                <c:pt idx="133">
                  <c:v>-1</c:v>
                </c:pt>
                <c:pt idx="134">
                  <c:v>-1</c:v>
                </c:pt>
                <c:pt idx="135">
                  <c:v>-1</c:v>
                </c:pt>
                <c:pt idx="136">
                  <c:v>-1</c:v>
                </c:pt>
                <c:pt idx="137">
                  <c:v>-1</c:v>
                </c:pt>
                <c:pt idx="138">
                  <c:v>0.30377837297309546</c:v>
                </c:pt>
                <c:pt idx="139">
                  <c:v>-1</c:v>
                </c:pt>
                <c:pt idx="140">
                  <c:v>-1</c:v>
                </c:pt>
                <c:pt idx="141">
                  <c:v>-1</c:v>
                </c:pt>
                <c:pt idx="142">
                  <c:v>-1</c:v>
                </c:pt>
                <c:pt idx="143">
                  <c:v>-1</c:v>
                </c:pt>
                <c:pt idx="144">
                  <c:v>-1</c:v>
                </c:pt>
                <c:pt idx="145">
                  <c:v>-1</c:v>
                </c:pt>
                <c:pt idx="146">
                  <c:v>-1</c:v>
                </c:pt>
                <c:pt idx="147">
                  <c:v>-1</c:v>
                </c:pt>
                <c:pt idx="148">
                  <c:v>-1</c:v>
                </c:pt>
                <c:pt idx="149">
                  <c:v>-1</c:v>
                </c:pt>
                <c:pt idx="150">
                  <c:v>-1</c:v>
                </c:pt>
                <c:pt idx="151">
                  <c:v>0.21906542217516534</c:v>
                </c:pt>
                <c:pt idx="152">
                  <c:v>-1</c:v>
                </c:pt>
                <c:pt idx="153">
                  <c:v>-1</c:v>
                </c:pt>
                <c:pt idx="154">
                  <c:v>-1</c:v>
                </c:pt>
                <c:pt idx="155">
                  <c:v>-1</c:v>
                </c:pt>
                <c:pt idx="156">
                  <c:v>-1</c:v>
                </c:pt>
                <c:pt idx="157">
                  <c:v>-1</c:v>
                </c:pt>
                <c:pt idx="158">
                  <c:v>-1</c:v>
                </c:pt>
                <c:pt idx="159">
                  <c:v>0.2228739257461865</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7"/>
          <c:order val="2"/>
          <c:tx>
            <c:strRef>
              <c:f>'Unit list'!$B$1</c:f>
              <c:strCache>
                <c:ptCount val="1"/>
                <c:pt idx="0">
                  <c:v>PZ041</c:v>
                </c:pt>
              </c:strCache>
            </c:strRef>
          </c:tx>
          <c:spPr>
            <a:ln w="28575">
              <a:noFill/>
            </a:ln>
          </c:spPr>
          <c:marker>
            <c:symbol val="diamond"/>
            <c:size val="12"/>
            <c:spPr>
              <a:solidFill>
                <a:srgbClr val="FF0000"/>
              </a:solidFill>
              <a:ln>
                <a:noFill/>
              </a:ln>
            </c:spPr>
          </c:marker>
          <c:xVal>
            <c:numRef>
              <c:f>'HbA1c&gt;80_adjusted'!$H$3:$H$175</c:f>
              <c:numCache>
                <c:formatCode>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252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xVal>
          <c:yVal>
            <c:numRef>
              <c:f>'HbA1c&gt;80_adjusted'!$I$3:$I$175</c:f>
              <c:numCache>
                <c:formatCode>0.0%</c:formatCode>
                <c:ptCount val="17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0.17642386294677892</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numCache>
            </c:numRef>
          </c:yVal>
          <c:smooth val="0"/>
        </c:ser>
        <c:ser>
          <c:idx val="1"/>
          <c:order val="3"/>
          <c:tx>
            <c:v>2SD</c:v>
          </c:tx>
          <c:spPr>
            <a:ln w="28575">
              <a:solidFill>
                <a:schemeClr val="tx2">
                  <a:lumMod val="50000"/>
                </a:schemeClr>
              </a:solidFill>
              <a:prstDash val="sysDash"/>
            </a:ln>
          </c:spPr>
          <c:marker>
            <c:symbol val="none"/>
          </c:marker>
          <c:xVal>
            <c:numRef>
              <c:f>'HbA1c&gt;80_adjusted'!$L$3:$L$501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'HbA1c&gt;80_adjusted'!$M$3:$M$501</c:f>
              <c:numCache>
                <c:formatCode>0%</c:formatCode>
                <c:ptCount val="499"/>
                <c:pt idx="0">
                  <c:v>7.4216589972316335E-3</c:v>
                </c:pt>
                <c:pt idx="1">
                  <c:v>1.3842683565339898E-2</c:v>
                </c:pt>
                <c:pt idx="2">
                  <c:v>1.9481721497667252E-2</c:v>
                </c:pt>
                <c:pt idx="3">
                  <c:v>2.4494082636452759E-2</c:v>
                </c:pt>
                <c:pt idx="4">
                  <c:v>2.8993905463962747E-2</c:v>
                </c:pt>
                <c:pt idx="5">
                  <c:v>3.3067426867369083E-2</c:v>
                </c:pt>
                <c:pt idx="6">
                  <c:v>3.678131891302705E-2</c:v>
                </c:pt>
                <c:pt idx="7">
                  <c:v>4.0188138625939278E-2</c:v>
                </c:pt>
                <c:pt idx="8">
                  <c:v>4.3330011068254758E-2</c:v>
                </c:pt>
                <c:pt idx="9">
                  <c:v>4.624118992377238E-2</c:v>
                </c:pt>
                <c:pt idx="10">
                  <c:v>4.8949881663590572E-2</c:v>
                </c:pt>
                <c:pt idx="11">
                  <c:v>5.147957300714006E-2</c:v>
                </c:pt>
                <c:pt idx="12">
                  <c:v>5.3850015155592387E-2</c:v>
                </c:pt>
                <c:pt idx="13">
                  <c:v>5.6077965737676261E-2</c:v>
                </c:pt>
                <c:pt idx="14">
                  <c:v>5.8177756449877528E-2</c:v>
                </c:pt>
                <c:pt idx="15">
                  <c:v>6.0161733154019612E-2</c:v>
                </c:pt>
                <c:pt idx="16">
                  <c:v>6.2040601214314407E-2</c:v>
                </c:pt>
                <c:pt idx="17">
                  <c:v>6.3823699450807903E-2</c:v>
                </c:pt>
                <c:pt idx="18">
                  <c:v>6.5519219639346787E-2</c:v>
                </c:pt>
                <c:pt idx="19">
                  <c:v>6.7134383993356014E-2</c:v>
                </c:pt>
                <c:pt idx="20">
                  <c:v>6.8675589879771307E-2</c:v>
                </c:pt>
                <c:pt idx="21">
                  <c:v>7.0148528735254914E-2</c:v>
                </c:pt>
                <c:pt idx="22">
                  <c:v>7.1558284485079546E-2</c:v>
                </c:pt>
                <c:pt idx="23">
                  <c:v>7.2909415541626832E-2</c:v>
                </c:pt>
                <c:pt idx="24">
                  <c:v>7.4206023546706315E-2</c:v>
                </c:pt>
                <c:pt idx="25">
                  <c:v>7.5451811334982605E-2</c:v>
                </c:pt>
                <c:pt idx="26">
                  <c:v>7.6650132073821792E-2</c:v>
                </c:pt>
                <c:pt idx="27">
                  <c:v>7.7804031134632634E-2</c:v>
                </c:pt>
                <c:pt idx="28">
                  <c:v>7.8916281941300681E-2</c:v>
                </c:pt>
                <c:pt idx="29">
                  <c:v>7.9989416800109236E-2</c:v>
                </c:pt>
                <c:pt idx="30">
                  <c:v>8.1025753526151101E-2</c:v>
                </c:pt>
                <c:pt idx="31">
                  <c:v>8.2027418531486221E-2</c:v>
                </c:pt>
                <c:pt idx="32">
                  <c:v>8.2996366921108497E-2</c:v>
                </c:pt>
                <c:pt idx="33">
                  <c:v>8.3934400047329868E-2</c:v>
                </c:pt>
                <c:pt idx="34">
                  <c:v>8.484318089628308E-2</c:v>
                </c:pt>
                <c:pt idx="35">
                  <c:v>8.572424761794388E-2</c:v>
                </c:pt>
                <c:pt idx="36">
                  <c:v>8.6579025460330611E-2</c:v>
                </c:pt>
                <c:pt idx="37">
                  <c:v>8.7408837327005107E-2</c:v>
                </c:pt>
                <c:pt idx="38">
                  <c:v>8.821491314283561E-2</c:v>
                </c:pt>
                <c:pt idx="39">
                  <c:v>8.8998398184758618E-2</c:v>
                </c:pt>
                <c:pt idx="40">
                  <c:v>8.9760360510850692E-2</c:v>
                </c:pt>
                <c:pt idx="41">
                  <c:v>9.0501797601504425E-2</c:v>
                </c:pt>
                <c:pt idx="42">
                  <c:v>9.12236423101703E-2</c:v>
                </c:pt>
                <c:pt idx="43">
                  <c:v>9.12236423101703E-2</c:v>
                </c:pt>
                <c:pt idx="44">
                  <c:v>9.1926768207414633E-2</c:v>
                </c:pt>
                <c:pt idx="45">
                  <c:v>9.2611994390481026E-2</c:v>
                </c:pt>
                <c:pt idx="46">
                  <c:v>9.3280089820768089E-2</c:v>
                </c:pt>
                <c:pt idx="47">
                  <c:v>9.393177724333647E-2</c:v>
                </c:pt>
                <c:pt idx="48">
                  <c:v>9.456773673549447E-2</c:v>
                </c:pt>
                <c:pt idx="49">
                  <c:v>9.5188608925477217E-2</c:v>
                </c:pt>
                <c:pt idx="50">
                  <c:v>9.5794997917066083E-2</c:v>
                </c:pt>
                <c:pt idx="51">
                  <c:v>9.6387473951555835E-2</c:v>
                </c:pt>
                <c:pt idx="52">
                  <c:v>9.6966575834651111E-2</c:v>
                </c:pt>
                <c:pt idx="53">
                  <c:v>9.7532813152571673E-2</c:v>
                </c:pt>
                <c:pt idx="54">
                  <c:v>9.8086668298785123E-2</c:v>
                </c:pt>
                <c:pt idx="55">
                  <c:v>9.8628598330301409E-2</c:v>
                </c:pt>
                <c:pt idx="56">
                  <c:v>9.9159036670305151E-2</c:v>
                </c:pt>
                <c:pt idx="57">
                  <c:v>9.9678394672014461E-2</c:v>
                </c:pt>
                <c:pt idx="58">
                  <c:v>0.10018706305701022</c:v>
                </c:pt>
                <c:pt idx="59">
                  <c:v>0.1006854132398346</c:v>
                </c:pt>
                <c:pt idx="60">
                  <c:v>0.10117379854939207</c:v>
                </c:pt>
                <c:pt idx="61">
                  <c:v>0.10165255535657143</c:v>
                </c:pt>
                <c:pt idx="62">
                  <c:v>0.10212200411652526</c:v>
                </c:pt>
                <c:pt idx="63">
                  <c:v>0.10258245033317531</c:v>
                </c:pt>
                <c:pt idx="64">
                  <c:v>0.10303418545274674</c:v>
                </c:pt>
                <c:pt idx="65">
                  <c:v>0.10347748769245164</c:v>
                </c:pt>
                <c:pt idx="66">
                  <c:v>0.10391262280984119</c:v>
                </c:pt>
                <c:pt idx="67">
                  <c:v>0.1043398448178066</c:v>
                </c:pt>
                <c:pt idx="68">
                  <c:v>0.10475939664973219</c:v>
                </c:pt>
                <c:pt idx="69">
                  <c:v>0.10517151077887693</c:v>
                </c:pt>
                <c:pt idx="70">
                  <c:v>0.10557640979567856</c:v>
                </c:pt>
                <c:pt idx="71">
                  <c:v>0.10597430694633479</c:v>
                </c:pt>
                <c:pt idx="72">
                  <c:v>0.10636540663570848</c:v>
                </c:pt>
                <c:pt idx="73">
                  <c:v>0.10674990489733074</c:v>
                </c:pt>
                <c:pt idx="74">
                  <c:v>0.10712798983302763</c:v>
                </c:pt>
                <c:pt idx="75">
                  <c:v>0.10749984202447542</c:v>
                </c:pt>
                <c:pt idx="76">
                  <c:v>0.10786563491878849</c:v>
                </c:pt>
                <c:pt idx="77">
                  <c:v>0.10822553519006323</c:v>
                </c:pt>
                <c:pt idx="78">
                  <c:v>0.10857970307863871</c:v>
                </c:pt>
                <c:pt idx="79">
                  <c:v>0.10892829270968674</c:v>
                </c:pt>
                <c:pt idx="80">
                  <c:v>0.10927145239261045</c:v>
                </c:pt>
                <c:pt idx="81">
                  <c:v>0.10960932490260925</c:v>
                </c:pt>
                <c:pt idx="82">
                  <c:v>0.10994204774565809</c:v>
                </c:pt>
                <c:pt idx="83">
                  <c:v>0.11026975340804861</c:v>
                </c:pt>
                <c:pt idx="84">
                  <c:v>0.11059256959154862</c:v>
                </c:pt>
                <c:pt idx="85">
                  <c:v>0.1109106194351549</c:v>
                </c:pt>
                <c:pt idx="86">
                  <c:v>0.11122402172433599</c:v>
                </c:pt>
                <c:pt idx="87">
                  <c:v>0.11153289108859551</c:v>
                </c:pt>
                <c:pt idx="88">
                  <c:v>0.11183733818812176</c:v>
                </c:pt>
                <c:pt idx="89">
                  <c:v>0.11213746989023211</c:v>
                </c:pt>
                <c:pt idx="90">
                  <c:v>0.11243338943626856</c:v>
                </c:pt>
                <c:pt idx="91">
                  <c:v>0.11272519659955121</c:v>
                </c:pt>
                <c:pt idx="92">
                  <c:v>0.11301298783495398</c:v>
                </c:pt>
                <c:pt idx="93">
                  <c:v>0.11329685642062386</c:v>
                </c:pt>
                <c:pt idx="94">
                  <c:v>0.11357689259232988</c:v>
                </c:pt>
                <c:pt idx="95">
                  <c:v>0.11385318367089184</c:v>
                </c:pt>
                <c:pt idx="96">
                  <c:v>0.11412581418310869</c:v>
                </c:pt>
                <c:pt idx="97">
                  <c:v>0.11439486597657569</c:v>
                </c:pt>
                <c:pt idx="98">
                  <c:v>0.11466041832875458</c:v>
                </c:pt>
                <c:pt idx="99">
                  <c:v>0.11492254805063425</c:v>
                </c:pt>
                <c:pt idx="100">
                  <c:v>0.11518132958529799</c:v>
                </c:pt>
                <c:pt idx="101">
                  <c:v>0.11543683510169185</c:v>
                </c:pt>
                <c:pt idx="102">
                  <c:v>0.11568913458386842</c:v>
                </c:pt>
                <c:pt idx="103">
                  <c:v>0.11593829591596347</c:v>
                </c:pt>
                <c:pt idx="104">
                  <c:v>0.11618438496314538</c:v>
                </c:pt>
                <c:pt idx="105">
                  <c:v>0.11642746564876158</c:v>
                </c:pt>
                <c:pt idx="106">
                  <c:v>0.11666760002789293</c:v>
                </c:pt>
                <c:pt idx="107">
                  <c:v>0.11690484835751204</c:v>
                </c:pt>
                <c:pt idx="108">
                  <c:v>0.11713926916343097</c:v>
                </c:pt>
                <c:pt idx="109">
                  <c:v>0.11737091930421037</c:v>
                </c:pt>
                <c:pt idx="110">
                  <c:v>0.11759985403219309</c:v>
                </c:pt>
                <c:pt idx="111">
                  <c:v>0.11782612705181408</c:v>
                </c:pt>
                <c:pt idx="112">
                  <c:v>0.11804979057532987</c:v>
                </c:pt>
                <c:pt idx="113">
                  <c:v>0.11827089537610218</c:v>
                </c:pt>
                <c:pt idx="114">
                  <c:v>0.11848949083956159</c:v>
                </c:pt>
                <c:pt idx="115">
                  <c:v>0.11870562501197086</c:v>
                </c:pt>
                <c:pt idx="116">
                  <c:v>0.11891934464709909</c:v>
                </c:pt>
                <c:pt idx="117">
                  <c:v>0.11913069525091252</c:v>
                </c:pt>
                <c:pt idx="118">
                  <c:v>0.11933972112438111</c:v>
                </c:pt>
                <c:pt idx="119">
                  <c:v>0.1195464654044943</c:v>
                </c:pt>
                <c:pt idx="120">
                  <c:v>0.11975097010357461</c:v>
                </c:pt>
                <c:pt idx="121">
                  <c:v>0.11995327614697146</c:v>
                </c:pt>
                <c:pt idx="122">
                  <c:v>0.12015342340921491</c:v>
                </c:pt>
                <c:pt idx="123">
                  <c:v>0.12035145074870238</c:v>
                </c:pt>
                <c:pt idx="124">
                  <c:v>0.12054739604098902</c:v>
                </c:pt>
                <c:pt idx="125">
                  <c:v>0.12074129621074808</c:v>
                </c:pt>
                <c:pt idx="126">
                  <c:v>0.12093318726246327</c:v>
                </c:pt>
                <c:pt idx="127">
                  <c:v>0.12112310430991294</c:v>
                </c:pt>
                <c:pt idx="128">
                  <c:v>0.12131108160450182</c:v>
                </c:pt>
                <c:pt idx="129">
                  <c:v>0.12149715256249355</c:v>
                </c:pt>
                <c:pt idx="130">
                  <c:v>0.12168134979119406</c:v>
                </c:pt>
                <c:pt idx="131">
                  <c:v>0.12186370511413341</c:v>
                </c:pt>
                <c:pt idx="132">
                  <c:v>0.12204424959529163</c:v>
                </c:pt>
                <c:pt idx="133">
                  <c:v>0.12222301356241061</c:v>
                </c:pt>
                <c:pt idx="134">
                  <c:v>0.12240002662943356</c:v>
                </c:pt>
                <c:pt idx="135">
                  <c:v>0.12257531771810944</c:v>
                </c:pt>
                <c:pt idx="136">
                  <c:v>0.12274891507880022</c:v>
                </c:pt>
                <c:pt idx="137">
                  <c:v>0.12292084631052434</c:v>
                </c:pt>
                <c:pt idx="138">
                  <c:v>0.12309113838027057</c:v>
                </c:pt>
                <c:pt idx="139">
                  <c:v>0.12325981764161258</c:v>
                </c:pt>
                <c:pt idx="140">
                  <c:v>0.12342690985265491</c:v>
                </c:pt>
                <c:pt idx="141">
                  <c:v>0.12359244019333812</c:v>
                </c:pt>
                <c:pt idx="142">
                  <c:v>0.1237564332821301</c:v>
                </c:pt>
                <c:pt idx="143">
                  <c:v>0.12391891319212933</c:v>
                </c:pt>
                <c:pt idx="144">
                  <c:v>0.124079903466605</c:v>
                </c:pt>
                <c:pt idx="145">
                  <c:v>0.12423942713399569</c:v>
                </c:pt>
                <c:pt idx="146">
                  <c:v>0.12439750672239111</c:v>
                </c:pt>
                <c:pt idx="147">
                  <c:v>0.12455416427351546</c:v>
                </c:pt>
                <c:pt idx="148">
                  <c:v>0.12470942135623488</c:v>
                </c:pt>
                <c:pt idx="149">
                  <c:v>0.12486329907960618</c:v>
                </c:pt>
                <c:pt idx="150">
                  <c:v>0.12501581810548656</c:v>
                </c:pt>
                <c:pt idx="151">
                  <c:v>0.12516699866072109</c:v>
                </c:pt>
                <c:pt idx="152">
                  <c:v>0.12531686054892471</c:v>
                </c:pt>
                <c:pt idx="153">
                  <c:v>0.12546542316187478</c:v>
                </c:pt>
                <c:pt idx="154">
                  <c:v>0.12561270549052933</c:v>
                </c:pt>
                <c:pt idx="155">
                  <c:v>0.12575872613568526</c:v>
                </c:pt>
                <c:pt idx="156">
                  <c:v>0.12590350331829081</c:v>
                </c:pt>
                <c:pt idx="157">
                  <c:v>0.12604705488942508</c:v>
                </c:pt>
                <c:pt idx="158">
                  <c:v>0.12618939833995774</c:v>
                </c:pt>
                <c:pt idx="159">
                  <c:v>0.12633055080990038</c:v>
                </c:pt>
                <c:pt idx="160">
                  <c:v>0.12647052909746179</c:v>
                </c:pt>
                <c:pt idx="161">
                  <c:v>0.12660934966781767</c:v>
                </c:pt>
                <c:pt idx="162">
                  <c:v>0.12674702866160592</c:v>
                </c:pt>
                <c:pt idx="163">
                  <c:v>0.1268835819031571</c:v>
                </c:pt>
                <c:pt idx="164">
                  <c:v>0.12701902490847</c:v>
                </c:pt>
                <c:pt idx="165">
                  <c:v>0.1271533728929421</c:v>
                </c:pt>
                <c:pt idx="166">
                  <c:v>0.1272866407788627</c:v>
                </c:pt>
                <c:pt idx="167">
                  <c:v>0.1274188432026786</c:v>
                </c:pt>
                <c:pt idx="168">
                  <c:v>0.12754999452203955</c:v>
                </c:pt>
                <c:pt idx="169">
                  <c:v>0.12768010882263178</c:v>
                </c:pt>
                <c:pt idx="170">
                  <c:v>0.12780919992480674</c:v>
                </c:pt>
                <c:pt idx="171">
                  <c:v>0.12793728139001306</c:v>
                </c:pt>
                <c:pt idx="172">
                  <c:v>0.12806436652703751</c:v>
                </c:pt>
                <c:pt idx="173">
                  <c:v>0.12819046839806281</c:v>
                </c:pt>
                <c:pt idx="174">
                  <c:v>0.12831559982454749</c:v>
                </c:pt>
                <c:pt idx="175">
                  <c:v>0.12843977339293533</c:v>
                </c:pt>
                <c:pt idx="176">
                  <c:v>0.12856300146019844</c:v>
                </c:pt>
                <c:pt idx="177">
                  <c:v>0.12868529615922156</c:v>
                </c:pt>
                <c:pt idx="178">
                  <c:v>0.12880666940403152</c:v>
                </c:pt>
                <c:pt idx="179">
                  <c:v>0.12892713289487798</c:v>
                </c:pt>
                <c:pt idx="180">
                  <c:v>0.12904669812316988</c:v>
                </c:pt>
                <c:pt idx="181">
                  <c:v>0.12916537637627276</c:v>
                </c:pt>
                <c:pt idx="182">
                  <c:v>0.12928317874217157</c:v>
                </c:pt>
                <c:pt idx="183">
                  <c:v>0.12940011611400326</c:v>
                </c:pt>
                <c:pt idx="184">
                  <c:v>0.12951619919446347</c:v>
                </c:pt>
                <c:pt idx="185">
                  <c:v>0.12963143850009165</c:v>
                </c:pt>
                <c:pt idx="186">
                  <c:v>0.12974584436543818</c:v>
                </c:pt>
                <c:pt idx="187">
                  <c:v>0.12985942694711777</c:v>
                </c:pt>
                <c:pt idx="188">
                  <c:v>0.12997219622775255</c:v>
                </c:pt>
                <c:pt idx="189">
                  <c:v>0.13008416201980821</c:v>
                </c:pt>
                <c:pt idx="190">
                  <c:v>0.13019533396932725</c:v>
                </c:pt>
                <c:pt idx="191">
                  <c:v>0.13030572155956166</c:v>
                </c:pt>
                <c:pt idx="192">
                  <c:v>0.13041533411450915</c:v>
                </c:pt>
                <c:pt idx="193">
                  <c:v>0.13052418080235545</c:v>
                </c:pt>
                <c:pt idx="194">
                  <c:v>0.13063227063882563</c:v>
                </c:pt>
                <c:pt idx="195">
                  <c:v>0.13073961249044733</c:v>
                </c:pt>
                <c:pt idx="196">
                  <c:v>0.13084621507772884</c:v>
                </c:pt>
                <c:pt idx="197">
                  <c:v>0.13095208697825436</c:v>
                </c:pt>
                <c:pt idx="198">
                  <c:v>0.13105723662969923</c:v>
                </c:pt>
                <c:pt idx="199">
                  <c:v>0.13126540225405239</c:v>
                </c:pt>
                <c:pt idx="200">
                  <c:v>0.13136843442882903</c:v>
                </c:pt>
                <c:pt idx="201">
                  <c:v>0.13147077676376875</c:v>
                </c:pt>
                <c:pt idx="202">
                  <c:v>0.1315724370395904</c:v>
                </c:pt>
                <c:pt idx="203">
                  <c:v>0.1316734229136429</c:v>
                </c:pt>
                <c:pt idx="204">
                  <c:v>0.13177374192242314</c:v>
                </c:pt>
                <c:pt idx="205">
                  <c:v>0.13187340148403118</c:v>
                </c:pt>
                <c:pt idx="206">
                  <c:v>0.13197240890056483</c:v>
                </c:pt>
                <c:pt idx="207">
                  <c:v>0.13207077136045439</c:v>
                </c:pt>
                <c:pt idx="208">
                  <c:v>0.13216849594074076</c:v>
                </c:pt>
                <c:pt idx="209">
                  <c:v>0.13226558960929707</c:v>
                </c:pt>
                <c:pt idx="210">
                  <c:v>0.13236205922699687</c:v>
                </c:pt>
                <c:pt idx="211">
                  <c:v>0.13245791154982897</c:v>
                </c:pt>
                <c:pt idx="212">
                  <c:v>0.13255315323096165</c:v>
                </c:pt>
                <c:pt idx="213">
                  <c:v>0.13264779082275732</c:v>
                </c:pt>
                <c:pt idx="214">
                  <c:v>0.13274183077873855</c:v>
                </c:pt>
                <c:pt idx="215">
                  <c:v>0.1328352794555076</c:v>
                </c:pt>
                <c:pt idx="216">
                  <c:v>0.1329281431146202</c:v>
                </c:pt>
                <c:pt idx="217">
                  <c:v>0.13302042792441526</c:v>
                </c:pt>
                <c:pt idx="218">
                  <c:v>0.13311213996180121</c:v>
                </c:pt>
                <c:pt idx="219">
                  <c:v>0.13320328521400085</c:v>
                </c:pt>
                <c:pt idx="220">
                  <c:v>0.13329386958025549</c:v>
                </c:pt>
                <c:pt idx="221">
                  <c:v>0.13338389887348917</c:v>
                </c:pt>
                <c:pt idx="222">
                  <c:v>0.13347337882193475</c:v>
                </c:pt>
                <c:pt idx="223">
                  <c:v>0.1335623150707225</c:v>
                </c:pt>
                <c:pt idx="224">
                  <c:v>0.13365071318343233</c:v>
                </c:pt>
                <c:pt idx="225">
                  <c:v>0.1337385786436103</c:v>
                </c:pt>
                <c:pt idx="226">
                  <c:v>0.13382591685625103</c:v>
                </c:pt>
                <c:pt idx="227">
                  <c:v>0.13391273314924637</c:v>
                </c:pt>
                <c:pt idx="228">
                  <c:v>0.13399903277480149</c:v>
                </c:pt>
                <c:pt idx="229">
                  <c:v>0.13408482091081902</c:v>
                </c:pt>
                <c:pt idx="230">
                  <c:v>0.13417010266225249</c:v>
                </c:pt>
                <c:pt idx="231">
                  <c:v>0.13425488306242964</c:v>
                </c:pt>
                <c:pt idx="232">
                  <c:v>0.13433916707434607</c:v>
                </c:pt>
                <c:pt idx="233">
                  <c:v>0.13442295959193065</c:v>
                </c:pt>
                <c:pt idx="234">
                  <c:v>0.13450626544128319</c:v>
                </c:pt>
                <c:pt idx="235">
                  <c:v>0.13458908938188449</c:v>
                </c:pt>
                <c:pt idx="236">
                  <c:v>0.13467143610778071</c:v>
                </c:pt>
                <c:pt idx="237">
                  <c:v>0.13475331024874132</c:v>
                </c:pt>
                <c:pt idx="238">
                  <c:v>0.13483471637139263</c:v>
                </c:pt>
                <c:pt idx="239">
                  <c:v>0.13491565898032631</c:v>
                </c:pt>
                <c:pt idx="240">
                  <c:v>0.13499614251918468</c:v>
                </c:pt>
                <c:pt idx="241">
                  <c:v>0.13507617137172237</c:v>
                </c:pt>
                <c:pt idx="242">
                  <c:v>0.13515574986284543</c:v>
                </c:pt>
                <c:pt idx="243">
                  <c:v>0.13523488225962879</c:v>
                </c:pt>
                <c:pt idx="244">
                  <c:v>0.13531357277231171</c:v>
                </c:pt>
                <c:pt idx="245">
                  <c:v>0.13539182555527257</c:v>
                </c:pt>
                <c:pt idx="246">
                  <c:v>0.1354696447079832</c:v>
                </c:pt>
                <c:pt idx="247">
                  <c:v>0.1355470342759432</c:v>
                </c:pt>
                <c:pt idx="248">
                  <c:v>0.13562399825159505</c:v>
                </c:pt>
                <c:pt idx="249">
                  <c:v>0.13570054057521977</c:v>
                </c:pt>
                <c:pt idx="250">
                  <c:v>0.13577666513581466</c:v>
                </c:pt>
                <c:pt idx="251">
                  <c:v>0.13585237577195286</c:v>
                </c:pt>
                <c:pt idx="252">
                  <c:v>0.13592767627262478</c:v>
                </c:pt>
                <c:pt idx="253">
                  <c:v>0.13600257037806304</c:v>
                </c:pt>
                <c:pt idx="254">
                  <c:v>0.13607706178055043</c:v>
                </c:pt>
                <c:pt idx="255">
                  <c:v>0.13615115412521131</c:v>
                </c:pt>
                <c:pt idx="256">
                  <c:v>0.13622485101078724</c:v>
                </c:pt>
                <c:pt idx="257">
                  <c:v>0.1362981559903968</c:v>
                </c:pt>
                <c:pt idx="258">
                  <c:v>0.13637107257228065</c:v>
                </c:pt>
                <c:pt idx="259">
                  <c:v>0.13644360422053112</c:v>
                </c:pt>
                <c:pt idx="260">
                  <c:v>0.13651575435580779</c:v>
                </c:pt>
                <c:pt idx="261">
                  <c:v>0.13658752635603855</c:v>
                </c:pt>
                <c:pt idx="262">
                  <c:v>0.13665892355710718</c:v>
                </c:pt>
                <c:pt idx="263">
                  <c:v>0.13672994925352705</c:v>
                </c:pt>
                <c:pt idx="264">
                  <c:v>0.13680060669910174</c:v>
                </c:pt>
                <c:pt idx="265">
                  <c:v>0.136870899107573</c:v>
                </c:pt>
                <c:pt idx="266">
                  <c:v>0.13694082965325571</c:v>
                </c:pt>
                <c:pt idx="267">
                  <c:v>0.13701040147166088</c:v>
                </c:pt>
                <c:pt idx="268">
                  <c:v>0.13707961766010629</c:v>
                </c:pt>
                <c:pt idx="269">
                  <c:v>0.13714848127831594</c:v>
                </c:pt>
                <c:pt idx="270">
                  <c:v>0.13721699534900716</c:v>
                </c:pt>
                <c:pt idx="271">
                  <c:v>0.1372851628584672</c:v>
                </c:pt>
                <c:pt idx="272">
                  <c:v>0.13735298675711874</c:v>
                </c:pt>
                <c:pt idx="273">
                  <c:v>0.13742046996007432</c:v>
                </c:pt>
                <c:pt idx="274">
                  <c:v>0.13748761534768061</c:v>
                </c:pt>
                <c:pt idx="275">
                  <c:v>0.13755442576605234</c:v>
                </c:pt>
                <c:pt idx="276">
                  <c:v>0.13762090402759625</c:v>
                </c:pt>
                <c:pt idx="277">
                  <c:v>0.137687052911525</c:v>
                </c:pt>
                <c:pt idx="278">
                  <c:v>0.13775287516436188</c:v>
                </c:pt>
                <c:pt idx="279">
                  <c:v>0.13781837350043591</c:v>
                </c:pt>
                <c:pt idx="280">
                  <c:v>0.13788355060236768</c:v>
                </c:pt>
                <c:pt idx="281">
                  <c:v>0.13794840912154646</c:v>
                </c:pt>
                <c:pt idx="282">
                  <c:v>0.13801295167859845</c:v>
                </c:pt>
                <c:pt idx="283">
                  <c:v>0.1380771808638464</c:v>
                </c:pt>
                <c:pt idx="284">
                  <c:v>0.13814109923776072</c:v>
                </c:pt>
                <c:pt idx="285">
                  <c:v>0.13820470933140278</c:v>
                </c:pt>
                <c:pt idx="286">
                  <c:v>0.1382680136468597</c:v>
                </c:pt>
                <c:pt idx="287">
                  <c:v>0.13833101465767156</c:v>
                </c:pt>
                <c:pt idx="288">
                  <c:v>0.13839371480925081</c:v>
                </c:pt>
                <c:pt idx="289">
                  <c:v>0.13845611651929429</c:v>
                </c:pt>
                <c:pt idx="290">
                  <c:v>0.13851822217818749</c:v>
                </c:pt>
                <c:pt idx="291">
                  <c:v>0.13858003414940212</c:v>
                </c:pt>
                <c:pt idx="292">
                  <c:v>0.13864155476988618</c:v>
                </c:pt>
                <c:pt idx="293">
                  <c:v>0.13870278635044747</c:v>
                </c:pt>
                <c:pt idx="294">
                  <c:v>0.13876373117612992</c:v>
                </c:pt>
                <c:pt idx="295">
                  <c:v>0.13882439150658357</c:v>
                </c:pt>
                <c:pt idx="296">
                  <c:v>0.13888476957642817</c:v>
                </c:pt>
                <c:pt idx="297">
                  <c:v>0.13894486759561009</c:v>
                </c:pt>
                <c:pt idx="298">
                  <c:v>0.13900468774975311</c:v>
                </c:pt>
                <c:pt idx="299">
                  <c:v>0.13906423220050321</c:v>
                </c:pt>
                <c:pt idx="300">
                  <c:v>0.13912350308586749</c:v>
                </c:pt>
                <c:pt idx="301">
                  <c:v>0.13918250252054684</c:v>
                </c:pt>
                <c:pt idx="302">
                  <c:v>0.13924123259626331</c:v>
                </c:pt>
                <c:pt idx="303">
                  <c:v>0.13929969538208153</c:v>
                </c:pt>
                <c:pt idx="304">
                  <c:v>0.13935789292472495</c:v>
                </c:pt>
                <c:pt idx="305">
                  <c:v>0.13941582724888629</c:v>
                </c:pt>
                <c:pt idx="306">
                  <c:v>0.13947350035753306</c:v>
                </c:pt>
                <c:pt idx="307">
                  <c:v>0.13953091423220795</c:v>
                </c:pt>
                <c:pt idx="308">
                  <c:v>0.13958807083332356</c:v>
                </c:pt>
                <c:pt idx="309">
                  <c:v>0.1396449721004529</c:v>
                </c:pt>
                <c:pt idx="310">
                  <c:v>0.13970161995261465</c:v>
                </c:pt>
                <c:pt idx="311">
                  <c:v>0.13975801628855355</c:v>
                </c:pt>
                <c:pt idx="312">
                  <c:v>0.13981416298701638</c:v>
                </c:pt>
                <c:pt idx="313">
                  <c:v>0.13987006190702303</c:v>
                </c:pt>
                <c:pt idx="314">
                  <c:v>0.13992571488813357</c:v>
                </c:pt>
                <c:pt idx="315">
                  <c:v>0.13998112375071037</c:v>
                </c:pt>
                <c:pt idx="316">
                  <c:v>0.14003629029617598</c:v>
                </c:pt>
                <c:pt idx="317">
                  <c:v>0.14009121630726731</c:v>
                </c:pt>
                <c:pt idx="318">
                  <c:v>0.14014590354828502</c:v>
                </c:pt>
                <c:pt idx="319">
                  <c:v>0.14020035376533885</c:v>
                </c:pt>
                <c:pt idx="320">
                  <c:v>0.1402545686865897</c:v>
                </c:pt>
                <c:pt idx="321">
                  <c:v>0.14030855002248677</c:v>
                </c:pt>
                <c:pt idx="322">
                  <c:v>0.14036229946600162</c:v>
                </c:pt>
                <c:pt idx="323">
                  <c:v>0.14041581869285799</c:v>
                </c:pt>
                <c:pt idx="324">
                  <c:v>0.14046910936175827</c:v>
                </c:pt>
                <c:pt idx="325">
                  <c:v>0.14052217311460605</c:v>
                </c:pt>
                <c:pt idx="326">
                  <c:v>0.14057501157672528</c:v>
                </c:pt>
                <c:pt idx="327">
                  <c:v>0.14062762635707599</c:v>
                </c:pt>
                <c:pt idx="328">
                  <c:v>0.1406800190484663</c:v>
                </c:pt>
                <c:pt idx="329">
                  <c:v>0.14073219122776126</c:v>
                </c:pt>
                <c:pt idx="330">
                  <c:v>0.14078414445608853</c:v>
                </c:pt>
                <c:pt idx="331">
                  <c:v>0.14083588027904054</c:v>
                </c:pt>
                <c:pt idx="332">
                  <c:v>0.14088740022687368</c:v>
                </c:pt>
                <c:pt idx="333">
                  <c:v>0.14093870581470413</c:v>
                </c:pt>
                <c:pt idx="334">
                  <c:v>0.14098979854270097</c:v>
                </c:pt>
                <c:pt idx="335">
                  <c:v>0.14104067989627597</c:v>
                </c:pt>
                <c:pt idx="336">
                  <c:v>0.14109135134627057</c:v>
                </c:pt>
                <c:pt idx="337">
                  <c:v>0.14114181434914003</c:v>
                </c:pt>
                <c:pt idx="338">
                  <c:v>0.14119207034713455</c:v>
                </c:pt>
                <c:pt idx="339">
                  <c:v>0.14124212076847778</c:v>
                </c:pt>
                <c:pt idx="340">
                  <c:v>0.14129196702754246</c:v>
                </c:pt>
                <c:pt idx="341">
                  <c:v>0.1413416105250235</c:v>
                </c:pt>
                <c:pt idx="342">
                  <c:v>0.1413910526481082</c:v>
                </c:pt>
                <c:pt idx="343">
                  <c:v>0.14144029477064418</c:v>
                </c:pt>
                <c:pt idx="344">
                  <c:v>0.14148933825330445</c:v>
                </c:pt>
                <c:pt idx="345">
                  <c:v>0.1415381844437503</c:v>
                </c:pt>
                <c:pt idx="346">
                  <c:v>0.14158683467679131</c:v>
                </c:pt>
                <c:pt idx="347">
                  <c:v>0.14163529027454341</c:v>
                </c:pt>
                <c:pt idx="348">
                  <c:v>0.14168355254658438</c:v>
                </c:pt>
                <c:pt idx="349">
                  <c:v>0.14173162279010668</c:v>
                </c:pt>
                <c:pt idx="350">
                  <c:v>0.14177950229006872</c:v>
                </c:pt>
                <c:pt idx="351">
                  <c:v>0.14182719231934313</c:v>
                </c:pt>
                <c:pt idx="352">
                  <c:v>0.14187469413886336</c:v>
                </c:pt>
                <c:pt idx="353">
                  <c:v>0.14192200899776783</c:v>
                </c:pt>
                <c:pt idx="354">
                  <c:v>0.14196913813354212</c:v>
                </c:pt>
                <c:pt idx="355">
                  <c:v>0.14201608277215891</c:v>
                </c:pt>
                <c:pt idx="356">
                  <c:v>0.1420628441282159</c:v>
                </c:pt>
                <c:pt idx="357">
                  <c:v>0.14210942340507182</c:v>
                </c:pt>
                <c:pt idx="358">
                  <c:v>0.14215582179498029</c:v>
                </c:pt>
                <c:pt idx="359">
                  <c:v>0.14220204047922194</c:v>
                </c:pt>
                <c:pt idx="360">
                  <c:v>0.14224808062823435</c:v>
                </c:pt>
                <c:pt idx="361">
                  <c:v>0.14229394340174034</c:v>
                </c:pt>
                <c:pt idx="362">
                  <c:v>0.1423396299488742</c:v>
                </c:pt>
                <c:pt idx="363">
                  <c:v>0.1423851414083063</c:v>
                </c:pt>
                <c:pt idx="364">
                  <c:v>0.14243047890836577</c:v>
                </c:pt>
                <c:pt idx="365">
                  <c:v>0.14247564356716155</c:v>
                </c:pt>
                <c:pt idx="366">
                  <c:v>0.14252063649270141</c:v>
                </c:pt>
                <c:pt idx="367">
                  <c:v>0.14256545878300969</c:v>
                </c:pt>
                <c:pt idx="368">
                  <c:v>0.14261011152624309</c:v>
                </c:pt>
                <c:pt idx="369">
                  <c:v>0.14265459580080486</c:v>
                </c:pt>
                <c:pt idx="370">
                  <c:v>0.14269891267545737</c:v>
                </c:pt>
                <c:pt idx="371">
                  <c:v>0.14274306320943334</c:v>
                </c:pt>
                <c:pt idx="372">
                  <c:v>0.14278704845254492</c:v>
                </c:pt>
                <c:pt idx="373">
                  <c:v>0.14283086944529189</c:v>
                </c:pt>
                <c:pt idx="374">
                  <c:v>0.14287452721896787</c:v>
                </c:pt>
                <c:pt idx="375">
                  <c:v>0.14291802279576549</c:v>
                </c:pt>
                <c:pt idx="376">
                  <c:v>0.14296135718887948</c:v>
                </c:pt>
                <c:pt idx="377">
                  <c:v>0.14300453140260899</c:v>
                </c:pt>
                <c:pt idx="378">
                  <c:v>0.14304754643245801</c:v>
                </c:pt>
                <c:pt idx="379">
                  <c:v>0.14309040326523464</c:v>
                </c:pt>
                <c:pt idx="380">
                  <c:v>0.1431331028791489</c:v>
                </c:pt>
                <c:pt idx="381">
                  <c:v>0.1431756462439093</c:v>
                </c:pt>
                <c:pt idx="382">
                  <c:v>0.14321803432081784</c:v>
                </c:pt>
                <c:pt idx="383">
                  <c:v>0.14326026806286399</c:v>
                </c:pt>
                <c:pt idx="384">
                  <c:v>0.14330234841481734</c:v>
                </c:pt>
                <c:pt idx="385">
                  <c:v>0.14334427631331878</c:v>
                </c:pt>
                <c:pt idx="386">
                  <c:v>0.14338605268697061</c:v>
                </c:pt>
                <c:pt idx="387">
                  <c:v>0.14342767845642543</c:v>
                </c:pt>
                <c:pt idx="388">
                  <c:v>0.14346915453447384</c:v>
                </c:pt>
                <c:pt idx="389">
                  <c:v>0.14351048182613083</c:v>
                </c:pt>
                <c:pt idx="390">
                  <c:v>0.14355166122872107</c:v>
                </c:pt>
                <c:pt idx="391">
                  <c:v>0.14359269363196328</c:v>
                </c:pt>
                <c:pt idx="392">
                  <c:v>0.14363357991805301</c:v>
                </c:pt>
                <c:pt idx="393">
                  <c:v>0.14367432096174468</c:v>
                </c:pt>
                <c:pt idx="394">
                  <c:v>0.14371491763043251</c:v>
                </c:pt>
                <c:pt idx="395">
                  <c:v>0.14375537078423015</c:v>
                </c:pt>
                <c:pt idx="396">
                  <c:v>0.1437956812760495</c:v>
                </c:pt>
                <c:pt idx="397">
                  <c:v>0.14383584995167817</c:v>
                </c:pt>
                <c:pt idx="398">
                  <c:v>0.14387587764985649</c:v>
                </c:pt>
                <c:pt idx="399">
                  <c:v>0.14391576520235283</c:v>
                </c:pt>
                <c:pt idx="400">
                  <c:v>0.14395551343403834</c:v>
                </c:pt>
                <c:pt idx="401">
                  <c:v>0.14399512316296065</c:v>
                </c:pt>
                <c:pt idx="402">
                  <c:v>0.1440345952004165</c:v>
                </c:pt>
                <c:pt idx="403">
                  <c:v>0.14407393035102359</c:v>
                </c:pt>
                <c:pt idx="404">
                  <c:v>0.14411312941279134</c:v>
                </c:pt>
                <c:pt idx="405">
                  <c:v>0.14415219317719083</c:v>
                </c:pt>
                <c:pt idx="406">
                  <c:v>0.14419112242922377</c:v>
                </c:pt>
                <c:pt idx="407">
                  <c:v>0.14422991794749063</c:v>
                </c:pt>
                <c:pt idx="408">
                  <c:v>0.14426858050425778</c:v>
                </c:pt>
                <c:pt idx="409">
                  <c:v>0.14430711086552411</c:v>
                </c:pt>
                <c:pt idx="410">
                  <c:v>0.14434550979108624</c:v>
                </c:pt>
                <c:pt idx="411">
                  <c:v>0.14438377803460337</c:v>
                </c:pt>
                <c:pt idx="412">
                  <c:v>0.14442191634366119</c:v>
                </c:pt>
                <c:pt idx="413">
                  <c:v>0.14445992545983477</c:v>
                </c:pt>
                <c:pt idx="414">
                  <c:v>0.14449780611875085</c:v>
                </c:pt>
                <c:pt idx="415">
                  <c:v>0.14453555905014942</c:v>
                </c:pt>
                <c:pt idx="416">
                  <c:v>0.14457318497794425</c:v>
                </c:pt>
                <c:pt idx="417">
                  <c:v>0.14461068462028279</c:v>
                </c:pt>
                <c:pt idx="418">
                  <c:v>0.14464805868960545</c:v>
                </c:pt>
                <c:pt idx="419">
                  <c:v>0.14468530789270403</c:v>
                </c:pt>
                <c:pt idx="420">
                  <c:v>0.14472243293077919</c:v>
                </c:pt>
                <c:pt idx="421">
                  <c:v>0.14475943449949771</c:v>
                </c:pt>
                <c:pt idx="422">
                  <c:v>0.14479631328904849</c:v>
                </c:pt>
                <c:pt idx="423">
                  <c:v>0.14483306998419823</c:v>
                </c:pt>
                <c:pt idx="424">
                  <c:v>0.14486970526434637</c:v>
                </c:pt>
                <c:pt idx="425">
                  <c:v>0.14490621980357901</c:v>
                </c:pt>
                <c:pt idx="426">
                  <c:v>0.14494261427072283</c:v>
                </c:pt>
                <c:pt idx="427">
                  <c:v>0.14497888932939759</c:v>
                </c:pt>
                <c:pt idx="428">
                  <c:v>0.14501504563806852</c:v>
                </c:pt>
                <c:pt idx="429">
                  <c:v>0.1450510838500978</c:v>
                </c:pt>
                <c:pt idx="430">
                  <c:v>0.14508700461379562</c:v>
                </c:pt>
                <c:pt idx="431">
                  <c:v>0.14512280857247037</c:v>
                </c:pt>
                <c:pt idx="432">
                  <c:v>0.14515849636447839</c:v>
                </c:pt>
                <c:pt idx="433">
                  <c:v>0.14519406862327316</c:v>
                </c:pt>
                <c:pt idx="434">
                  <c:v>0.14522952597745364</c:v>
                </c:pt>
                <c:pt idx="435">
                  <c:v>0.14526486905081229</c:v>
                </c:pt>
                <c:pt idx="436">
                  <c:v>0.14530009846238243</c:v>
                </c:pt>
                <c:pt idx="437">
                  <c:v>0.14533521482648484</c:v>
                </c:pt>
                <c:pt idx="438">
                  <c:v>0.14537021875277423</c:v>
                </c:pt>
                <c:pt idx="439">
                  <c:v>0.14540511084628469</c:v>
                </c:pt>
                <c:pt idx="440">
                  <c:v>0.14543989170747493</c:v>
                </c:pt>
                <c:pt idx="441">
                  <c:v>0.14547456193227265</c:v>
                </c:pt>
                <c:pt idx="442">
                  <c:v>0.14550912211211886</c:v>
                </c:pt>
                <c:pt idx="443">
                  <c:v>0.14554357283401106</c:v>
                </c:pt>
                <c:pt idx="444">
                  <c:v>0.14557791468054657</c:v>
                </c:pt>
                <c:pt idx="445">
                  <c:v>0.14561214822996485</c:v>
                </c:pt>
                <c:pt idx="446">
                  <c:v>0.14564627405618935</c:v>
                </c:pt>
                <c:pt idx="447">
                  <c:v>0.14568029272886934</c:v>
                </c:pt>
                <c:pt idx="448">
                  <c:v>0.14571420481342065</c:v>
                </c:pt>
                <c:pt idx="449">
                  <c:v>0.14574801087106623</c:v>
                </c:pt>
                <c:pt idx="450">
                  <c:v>0.14578171145887622</c:v>
                </c:pt>
                <c:pt idx="451">
                  <c:v>0.14581530712980767</c:v>
                </c:pt>
                <c:pt idx="452">
                  <c:v>0.1458487984327434</c:v>
                </c:pt>
                <c:pt idx="453">
                  <c:v>0.14588218591253085</c:v>
                </c:pt>
                <c:pt idx="454">
                  <c:v>0.14591547011002029</c:v>
                </c:pt>
                <c:pt idx="455">
                  <c:v>0.14594865156210246</c:v>
                </c:pt>
                <c:pt idx="456">
                  <c:v>0.14598173080174606</c:v>
                </c:pt>
                <c:pt idx="457">
                  <c:v>0.14601470835803457</c:v>
                </c:pt>
                <c:pt idx="458">
                  <c:v>0.14604758475620269</c:v>
                </c:pt>
                <c:pt idx="459">
                  <c:v>0.14608036051767248</c:v>
                </c:pt>
                <c:pt idx="460">
                  <c:v>0.14611303616008905</c:v>
                </c:pt>
                <c:pt idx="461">
                  <c:v>0.14614561219735572</c:v>
                </c:pt>
                <c:pt idx="462">
                  <c:v>0.14617808913966884</c:v>
                </c:pt>
                <c:pt idx="463">
                  <c:v>0.14621046749355221</c:v>
                </c:pt>
                <c:pt idx="464">
                  <c:v>0.14624274776189133</c:v>
                </c:pt>
                <c:pt idx="465">
                  <c:v>0.14627493044396681</c:v>
                </c:pt>
                <c:pt idx="466">
                  <c:v>0.14630701603548776</c:v>
                </c:pt>
                <c:pt idx="467">
                  <c:v>0.14633900502862479</c:v>
                </c:pt>
                <c:pt idx="468">
                  <c:v>0.14637089791204236</c:v>
                </c:pt>
                <c:pt idx="469">
                  <c:v>0.14640269517093113</c:v>
                </c:pt>
                <c:pt idx="470">
                  <c:v>0.14643439728703964</c:v>
                </c:pt>
                <c:pt idx="471">
                  <c:v>0.1464660047387058</c:v>
                </c:pt>
                <c:pt idx="472">
                  <c:v>0.14649751800088803</c:v>
                </c:pt>
                <c:pt idx="473">
                  <c:v>0.14652893754519591</c:v>
                </c:pt>
                <c:pt idx="474">
                  <c:v>0.14656026383992088</c:v>
                </c:pt>
                <c:pt idx="475">
                  <c:v>0.1465914973500658</c:v>
                </c:pt>
                <c:pt idx="476">
                  <c:v>0.14662263853737523</c:v>
                </c:pt>
                <c:pt idx="477">
                  <c:v>0.14665368786036453</c:v>
                </c:pt>
                <c:pt idx="478">
                  <c:v>0.14668464577434895</c:v>
                </c:pt>
                <c:pt idx="479">
                  <c:v>0.1467155127314726</c:v>
                </c:pt>
                <c:pt idx="480">
                  <c:v>0.14674628918073665</c:v>
                </c:pt>
                <c:pt idx="481">
                  <c:v>0.14677697556802774</c:v>
                </c:pt>
                <c:pt idx="482">
                  <c:v>0.14680757233614544</c:v>
                </c:pt>
                <c:pt idx="483">
                  <c:v>0.14683807992483019</c:v>
                </c:pt>
                <c:pt idx="484">
                  <c:v>0.14686849877079025</c:v>
                </c:pt>
                <c:pt idx="485">
                  <c:v>0.14689882930772877</c:v>
                </c:pt>
                <c:pt idx="486">
                  <c:v>0.1469290719663702</c:v>
                </c:pt>
                <c:pt idx="487">
                  <c:v>0.14695922717448695</c:v>
                </c:pt>
                <c:pt idx="488">
                  <c:v>0.14698929535692534</c:v>
                </c:pt>
                <c:pt idx="489">
                  <c:v>0.14701927693563124</c:v>
                </c:pt>
                <c:pt idx="490">
                  <c:v>0.14704917232967576</c:v>
                </c:pt>
                <c:pt idx="491">
                  <c:v>0.14707898195528035</c:v>
                </c:pt>
                <c:pt idx="492">
                  <c:v>0.14710870622584185</c:v>
                </c:pt>
                <c:pt idx="493">
                  <c:v>0.14713834555195709</c:v>
                </c:pt>
                <c:pt idx="494">
                  <c:v>0.14716790034144739</c:v>
                </c:pt>
                <c:pt idx="495">
                  <c:v>0.14719737099938277</c:v>
                </c:pt>
                <c:pt idx="496">
                  <c:v>0.14722675792810574</c:v>
                </c:pt>
                <c:pt idx="497">
                  <c:v>0.14725606152725501</c:v>
                </c:pt>
                <c:pt idx="498">
                  <c:v>0.14728528219378886</c:v>
                </c:pt>
              </c:numCache>
            </c:numRef>
          </c:yVal>
          <c:smooth val="0"/>
        </c:ser>
        <c:ser>
          <c:idx val="2"/>
          <c:order val="4"/>
          <c:tx>
            <c:v>Upper funnel</c:v>
          </c:tx>
          <c:spPr>
            <a:ln w="28575">
              <a:solidFill>
                <a:schemeClr val="tx2">
                  <a:lumMod val="75000"/>
                </a:schemeClr>
              </a:solidFill>
              <a:prstDash val="sysDash"/>
            </a:ln>
          </c:spPr>
          <c:marker>
            <c:symbol val="none"/>
          </c:marker>
          <c:xVal>
            <c:numRef>
              <c:f>'HbA1c&gt;80_adjusted'!$L$3:$L$501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'HbA1c&gt;80_adjusted'!$N$3:$N$501</c:f>
              <c:numCache>
                <c:formatCode>0%</c:formatCode>
                <c:ptCount val="499"/>
                <c:pt idx="0">
                  <c:v>0.86408350439712689</c:v>
                </c:pt>
                <c:pt idx="1">
                  <c:v>0.772025615139317</c:v>
                </c:pt>
                <c:pt idx="2">
                  <c:v>0.70523029391577152</c:v>
                </c:pt>
                <c:pt idx="3">
                  <c:v>0.65435777619878988</c:v>
                </c:pt>
                <c:pt idx="4">
                  <c:v>0.61419312311004792</c:v>
                </c:pt>
                <c:pt idx="5">
                  <c:v>0.58159037073971509</c:v>
                </c:pt>
                <c:pt idx="6">
                  <c:v>0.55453612139759478</c:v>
                </c:pt>
                <c:pt idx="7">
                  <c:v>0.53168020059249199</c:v>
                </c:pt>
                <c:pt idx="8">
                  <c:v>0.51208224608016284</c:v>
                </c:pt>
                <c:pt idx="9">
                  <c:v>0.49506647385548352</c:v>
                </c:pt>
                <c:pt idx="10">
                  <c:v>0.48013426397642123</c:v>
                </c:pt>
                <c:pt idx="11">
                  <c:v>0.46690934675099971</c:v>
                </c:pt>
                <c:pt idx="12">
                  <c:v>0.45510221378663579</c:v>
                </c:pt>
                <c:pt idx="13">
                  <c:v>0.44448630859814481</c:v>
                </c:pt>
                <c:pt idx="14">
                  <c:v>0.43488167739315453</c:v>
                </c:pt>
                <c:pt idx="15">
                  <c:v>0.42614348274619357</c:v>
                </c:pt>
                <c:pt idx="16">
                  <c:v>0.41815376865325365</c:v>
                </c:pt>
                <c:pt idx="17">
                  <c:v>0.41081544904232525</c:v>
                </c:pt>
                <c:pt idx="18">
                  <c:v>0.40404784772612551</c:v>
                </c:pt>
                <c:pt idx="19">
                  <c:v>0.39778334067287702</c:v>
                </c:pt>
                <c:pt idx="20">
                  <c:v>0.39196479441499921</c:v>
                </c:pt>
                <c:pt idx="21">
                  <c:v>0.38654358807716283</c:v>
                </c:pt>
                <c:pt idx="22">
                  <c:v>0.38147806908164272</c:v>
                </c:pt>
                <c:pt idx="23">
                  <c:v>0.37673233514541804</c:v>
                </c:pt>
                <c:pt idx="24">
                  <c:v>0.37227526459875676</c:v>
                </c:pt>
                <c:pt idx="25">
                  <c:v>0.36807973769267899</c:v>
                </c:pt>
                <c:pt idx="26">
                  <c:v>0.36412200624256563</c:v>
                </c:pt>
                <c:pt idx="27">
                  <c:v>0.36038117953094367</c:v>
                </c:pt>
                <c:pt idx="28">
                  <c:v>0.35683880210203012</c:v>
                </c:pt>
                <c:pt idx="29">
                  <c:v>0.35347850476284176</c:v>
                </c:pt>
                <c:pt idx="30">
                  <c:v>0.35028571433681654</c:v>
                </c:pt>
                <c:pt idx="31">
                  <c:v>0.34724741089685573</c:v>
                </c:pt>
                <c:pt idx="32">
                  <c:v>0.34435192361769812</c:v>
                </c:pt>
                <c:pt idx="33">
                  <c:v>0.341588758233489</c:v>
                </c:pt>
                <c:pt idx="34">
                  <c:v>0.3389484505098006</c:v>
                </c:pt>
                <c:pt idx="35">
                  <c:v>0.33642244124517068</c:v>
                </c:pt>
                <c:pt idx="36">
                  <c:v>0.33400296918238565</c:v>
                </c:pt>
                <c:pt idx="37">
                  <c:v>0.33168297889116022</c:v>
                </c:pt>
                <c:pt idx="38">
                  <c:v>0.32945604122397082</c:v>
                </c:pt>
                <c:pt idx="39">
                  <c:v>0.32731628437747606</c:v>
                </c:pt>
                <c:pt idx="40">
                  <c:v>0.32525833393733128</c:v>
                </c:pt>
                <c:pt idx="41">
                  <c:v>0.3232772605626818</c:v>
                </c:pt>
                <c:pt idx="42">
                  <c:v>0.32136853419231315</c:v>
                </c:pt>
                <c:pt idx="43">
                  <c:v>0.32136853419231315</c:v>
                </c:pt>
                <c:pt idx="44">
                  <c:v>0.31952798383825692</c:v>
                </c:pt>
                <c:pt idx="45">
                  <c:v>0.31775176218307211</c:v>
                </c:pt>
                <c:pt idx="46">
                  <c:v>0.31603631432065959</c:v>
                </c:pt>
                <c:pt idx="47">
                  <c:v>0.31437835008253689</c:v>
                </c:pt>
                <c:pt idx="48">
                  <c:v>0.31277481947609992</c:v>
                </c:pt>
                <c:pt idx="49">
                  <c:v>0.31122289083180404</c:v>
                </c:pt>
                <c:pt idx="50">
                  <c:v>0.3097199313150068</c:v>
                </c:pt>
                <c:pt idx="51">
                  <c:v>0.30826348950751525</c:v>
                </c:pt>
                <c:pt idx="52">
                  <c:v>0.30685127980536031</c:v>
                </c:pt>
                <c:pt idx="53">
                  <c:v>0.30548116841432882</c:v>
                </c:pt>
                <c:pt idx="54">
                  <c:v>0.3041511607544316</c:v>
                </c:pt>
                <c:pt idx="55">
                  <c:v>0.30285939010967</c:v>
                </c:pt>
                <c:pt idx="56">
                  <c:v>0.3016041073809172</c:v>
                </c:pt>
                <c:pt idx="57">
                  <c:v>0.30038367181806463</c:v>
                </c:pt>
                <c:pt idx="58">
                  <c:v>0.29919654262329054</c:v>
                </c:pt>
                <c:pt idx="59">
                  <c:v>0.29804127133080316</c:v>
                </c:pt>
                <c:pt idx="60">
                  <c:v>0.29691649488003319</c:v>
                </c:pt>
                <c:pt idx="61">
                  <c:v>0.29582092930928822</c:v>
                </c:pt>
                <c:pt idx="62">
                  <c:v>0.29475336400556912</c:v>
                </c:pt>
                <c:pt idx="63">
                  <c:v>0.29371265645378658</c:v>
                </c:pt>
                <c:pt idx="64">
                  <c:v>0.29269772743517142</c:v>
                </c:pt>
                <c:pt idx="65">
                  <c:v>0.29170755663038334</c:v>
                </c:pt>
                <c:pt idx="66">
                  <c:v>0.29074117858781473</c:v>
                </c:pt>
                <c:pt idx="67">
                  <c:v>0.28979767902195031</c:v>
                </c:pt>
                <c:pt idx="68">
                  <c:v>0.28887619141047421</c:v>
                </c:pt>
                <c:pt idx="69">
                  <c:v>0.28797589386218009</c:v>
                </c:pt>
                <c:pt idx="70">
                  <c:v>0.2870960062307012</c:v>
                </c:pt>
                <c:pt idx="71">
                  <c:v>0.28623578745169026</c:v>
                </c:pt>
                <c:pt idx="72">
                  <c:v>0.28539453308338636</c:v>
                </c:pt>
                <c:pt idx="73">
                  <c:v>0.28457157303254821</c:v>
                </c:pt>
                <c:pt idx="74">
                  <c:v>0.28376626944954386</c:v>
                </c:pt>
                <c:pt idx="75">
                  <c:v>0.28297801477799622</c:v>
                </c:pt>
                <c:pt idx="76">
                  <c:v>0.28220622994580963</c:v>
                </c:pt>
                <c:pt idx="77">
                  <c:v>0.28145036268568235</c:v>
                </c:pt>
                <c:pt idx="78">
                  <c:v>0.28070988597434127</c:v>
                </c:pt>
                <c:pt idx="79">
                  <c:v>0.27998429658075225</c:v>
                </c:pt>
                <c:pt idx="80">
                  <c:v>0.27927311371446922</c:v>
                </c:pt>
                <c:pt idx="81">
                  <c:v>0.27857587776609538</c:v>
                </c:pt>
                <c:pt idx="82">
                  <c:v>0.27789214913256549</c:v>
                </c:pt>
                <c:pt idx="83">
                  <c:v>0.27722150712060822</c:v>
                </c:pt>
                <c:pt idx="84">
                  <c:v>0.27656354892234214</c:v>
                </c:pt>
                <c:pt idx="85">
                  <c:v>0.27591788865749001</c:v>
                </c:pt>
                <c:pt idx="86">
                  <c:v>0.27528415647717125</c:v>
                </c:pt>
                <c:pt idx="87">
                  <c:v>0.27466199772467259</c:v>
                </c:pt>
                <c:pt idx="88">
                  <c:v>0.27405107214898022</c:v>
                </c:pt>
                <c:pt idx="89">
                  <c:v>0.27345105316721707</c:v>
                </c:pt>
                <c:pt idx="90">
                  <c:v>0.27286162717244722</c:v>
                </c:pt>
                <c:pt idx="91">
                  <c:v>0.27228249288359901</c:v>
                </c:pt>
                <c:pt idx="92">
                  <c:v>0.27171336073452634</c:v>
                </c:pt>
                <c:pt idx="93">
                  <c:v>0.27115395229946426</c:v>
                </c:pt>
                <c:pt idx="94">
                  <c:v>0.27060399975235616</c:v>
                </c:pt>
                <c:pt idx="95">
                  <c:v>0.27006324535772713</c:v>
                </c:pt>
                <c:pt idx="96">
                  <c:v>0.26953144099096088</c:v>
                </c:pt>
                <c:pt idx="97">
                  <c:v>0.26900834768600324</c:v>
                </c:pt>
                <c:pt idx="98">
                  <c:v>0.26849373520866437</c:v>
                </c:pt>
                <c:pt idx="99">
                  <c:v>0.26798738165383484</c:v>
                </c:pt>
                <c:pt idx="100">
                  <c:v>0.26748907306505165</c:v>
                </c:pt>
                <c:pt idx="101">
                  <c:v>0.26699860307497147</c:v>
                </c:pt>
                <c:pt idx="102">
                  <c:v>0.26651577256541109</c:v>
                </c:pt>
                <c:pt idx="103">
                  <c:v>0.26604038934571483</c:v>
                </c:pt>
                <c:pt idx="104">
                  <c:v>0.26557226784829691</c:v>
                </c:pt>
                <c:pt idx="105">
                  <c:v>0.26511122884029031</c:v>
                </c:pt>
                <c:pt idx="106">
                  <c:v>0.26465709915030899</c:v>
                </c:pt>
                <c:pt idx="107">
                  <c:v>0.26420971140939908</c:v>
                </c:pt>
                <c:pt idx="108">
                  <c:v>0.26376890380532164</c:v>
                </c:pt>
                <c:pt idx="109">
                  <c:v>0.2633345198493649</c:v>
                </c:pt>
                <c:pt idx="110">
                  <c:v>0.26290640815494304</c:v>
                </c:pt>
                <c:pt idx="111">
                  <c:v>0.26248442222728519</c:v>
                </c:pt>
                <c:pt idx="112">
                  <c:v>0.26206842026356725</c:v>
                </c:pt>
                <c:pt idx="113">
                  <c:v>0.26165826496288214</c:v>
                </c:pt>
                <c:pt idx="114">
                  <c:v>0.26125382334548269</c:v>
                </c:pt>
                <c:pt idx="115">
                  <c:v>0.26085496658076973</c:v>
                </c:pt>
                <c:pt idx="116">
                  <c:v>0.26046156982353169</c:v>
                </c:pt>
                <c:pt idx="117">
                  <c:v>0.26007351205797402</c:v>
                </c:pt>
                <c:pt idx="118">
                  <c:v>0.25969067594910533</c:v>
                </c:pt>
                <c:pt idx="119">
                  <c:v>0.2593129477010761</c:v>
                </c:pt>
                <c:pt idx="120">
                  <c:v>0.25894021692208979</c:v>
                </c:pt>
                <c:pt idx="121">
                  <c:v>0.2585723764955305</c:v>
                </c:pt>
                <c:pt idx="122">
                  <c:v>0.25820932245697337</c:v>
                </c:pt>
                <c:pt idx="123">
                  <c:v>0.25785095387676432</c:v>
                </c:pt>
                <c:pt idx="124">
                  <c:v>0.25749717274787415</c:v>
                </c:pt>
                <c:pt idx="125">
                  <c:v>0.2571478838787507</c:v>
                </c:pt>
                <c:pt idx="126">
                  <c:v>0.25680299479090929</c:v>
                </c:pt>
                <c:pt idx="127">
                  <c:v>0.25646241562101635</c:v>
                </c:pt>
                <c:pt idx="128">
                  <c:v>0.25612605902723523</c:v>
                </c:pt>
                <c:pt idx="129">
                  <c:v>0.25579384009962003</c:v>
                </c:pt>
                <c:pt idx="130">
                  <c:v>0.25546567627434935</c:v>
                </c:pt>
                <c:pt idx="131">
                  <c:v>0.25514148725161129</c:v>
                </c:pt>
                <c:pt idx="132">
                  <c:v>0.25482119491695571</c:v>
                </c:pt>
                <c:pt idx="133">
                  <c:v>0.2545047232659437</c:v>
                </c:pt>
                <c:pt idx="134">
                  <c:v>0.25419199833193301</c:v>
                </c:pt>
                <c:pt idx="135">
                  <c:v>0.25388294811684603</c:v>
                </c:pt>
                <c:pt idx="136">
                  <c:v>0.25357750252477679</c:v>
                </c:pt>
                <c:pt idx="137">
                  <c:v>0.25327559329830174</c:v>
                </c:pt>
                <c:pt idx="138">
                  <c:v>0.2529771539573637</c:v>
                </c:pt>
                <c:pt idx="139">
                  <c:v>0.25268211974060995</c:v>
                </c:pt>
                <c:pt idx="140">
                  <c:v>0.25239042754906682</c:v>
                </c:pt>
                <c:pt idx="141">
                  <c:v>0.25210201589204401</c:v>
                </c:pt>
                <c:pt idx="142">
                  <c:v>0.25181682483516399</c:v>
                </c:pt>
                <c:pt idx="143">
                  <c:v>0.25153479595041978</c:v>
                </c:pt>
                <c:pt idx="144">
                  <c:v>0.25125587226816809</c:v>
                </c:pt>
                <c:pt idx="145">
                  <c:v>0.25097999823097056</c:v>
                </c:pt>
                <c:pt idx="146">
                  <c:v>0.25070711964919928</c:v>
                </c:pt>
                <c:pt idx="147">
                  <c:v>0.2504371836583284</c:v>
                </c:pt>
                <c:pt idx="148">
                  <c:v>0.25017013867783627</c:v>
                </c:pt>
                <c:pt idx="149">
                  <c:v>0.24990593437164801</c:v>
                </c:pt>
                <c:pt idx="150">
                  <c:v>0.24964452161004969</c:v>
                </c:pt>
                <c:pt idx="151">
                  <c:v>0.24938585243301148</c:v>
                </c:pt>
                <c:pt idx="152">
                  <c:v>0.24912988001485778</c:v>
                </c:pt>
                <c:pt idx="153">
                  <c:v>0.24887655863022698</c:v>
                </c:pt>
                <c:pt idx="154">
                  <c:v>0.24862584362126519</c:v>
                </c:pt>
                <c:pt idx="155">
                  <c:v>0.24837769136600291</c:v>
                </c:pt>
                <c:pt idx="156">
                  <c:v>0.24813205924786297</c:v>
                </c:pt>
                <c:pt idx="157">
                  <c:v>0.24788890562625376</c:v>
                </c:pt>
                <c:pt idx="158">
                  <c:v>0.24764818980820197</c:v>
                </c:pt>
                <c:pt idx="159">
                  <c:v>0.24740987202098189</c:v>
                </c:pt>
                <c:pt idx="160">
                  <c:v>0.24717391338570061</c:v>
                </c:pt>
                <c:pt idx="161">
                  <c:v>0.2469402758917994</c:v>
                </c:pt>
                <c:pt idx="162">
                  <c:v>0.24670892237243494</c:v>
                </c:pt>
                <c:pt idx="163">
                  <c:v>0.24647981648070397</c:v>
                </c:pt>
                <c:pt idx="164">
                  <c:v>0.24625292266667834</c:v>
                </c:pt>
                <c:pt idx="165">
                  <c:v>0.24602820615521753</c:v>
                </c:pt>
                <c:pt idx="166">
                  <c:v>0.24580563292452837</c:v>
                </c:pt>
                <c:pt idx="167">
                  <c:v>0.24558516968544189</c:v>
                </c:pt>
                <c:pt idx="168">
                  <c:v>0.24536678386137964</c:v>
                </c:pt>
                <c:pt idx="169">
                  <c:v>0.24515044356898275</c:v>
                </c:pt>
                <c:pt idx="170">
                  <c:v>0.2449361175993775</c:v>
                </c:pt>
                <c:pt idx="171">
                  <c:v>0.24472377540005338</c:v>
                </c:pt>
                <c:pt idx="172">
                  <c:v>0.24451338705733042</c:v>
                </c:pt>
                <c:pt idx="173">
                  <c:v>0.24430492327939232</c:v>
                </c:pt>
                <c:pt idx="174">
                  <c:v>0.24409835537986521</c:v>
                </c:pt>
                <c:pt idx="175">
                  <c:v>0.24389365526192089</c:v>
                </c:pt>
                <c:pt idx="176">
                  <c:v>0.24369079540288474</c:v>
                </c:pt>
                <c:pt idx="177">
                  <c:v>0.24348974883933019</c:v>
                </c:pt>
                <c:pt idx="178">
                  <c:v>0.24329048915264107</c:v>
                </c:pt>
                <c:pt idx="179">
                  <c:v>0.24309299045502517</c:v>
                </c:pt>
                <c:pt idx="180">
                  <c:v>0.24289722737596176</c:v>
                </c:pt>
                <c:pt idx="181">
                  <c:v>0.24270317504906852</c:v>
                </c:pt>
                <c:pt idx="182">
                  <c:v>0.24251080909937137</c:v>
                </c:pt>
                <c:pt idx="183">
                  <c:v>0.24232010563096362</c:v>
                </c:pt>
                <c:pt idx="184">
                  <c:v>0.24213104121503984</c:v>
                </c:pt>
                <c:pt idx="185">
                  <c:v>0.24194359287829173</c:v>
                </c:pt>
                <c:pt idx="186">
                  <c:v>0.24175773809165296</c:v>
                </c:pt>
                <c:pt idx="187">
                  <c:v>0.24157345475938038</c:v>
                </c:pt>
                <c:pt idx="188">
                  <c:v>0.24139072120845995</c:v>
                </c:pt>
                <c:pt idx="189">
                  <c:v>0.24120951617832662</c:v>
                </c:pt>
                <c:pt idx="190">
                  <c:v>0.24102981881088648</c:v>
                </c:pt>
                <c:pt idx="191">
                  <c:v>0.24085160864083105</c:v>
                </c:pt>
                <c:pt idx="192">
                  <c:v>0.24067486558623397</c:v>
                </c:pt>
                <c:pt idx="193">
                  <c:v>0.24049956993942026</c:v>
                </c:pt>
                <c:pt idx="194">
                  <c:v>0.24032570235809841</c:v>
                </c:pt>
                <c:pt idx="195">
                  <c:v>0.24015324385674733</c:v>
                </c:pt>
                <c:pt idx="196">
                  <c:v>0.23998217579824882</c:v>
                </c:pt>
                <c:pt idx="197">
                  <c:v>0.23981247988575816</c:v>
                </c:pt>
                <c:pt idx="198">
                  <c:v>0.23964413815480329</c:v>
                </c:pt>
                <c:pt idx="199">
                  <c:v>0.23931144699562576</c:v>
                </c:pt>
                <c:pt idx="200">
                  <c:v>0.2391470632322894</c:v>
                </c:pt>
                <c:pt idx="201">
                  <c:v>0.23898396496595148</c:v>
                </c:pt>
                <c:pt idx="202">
                  <c:v>0.23882213578302663</c:v>
                </c:pt>
                <c:pt idx="203">
                  <c:v>0.23866155955931931</c:v>
                </c:pt>
                <c:pt idx="204">
                  <c:v>0.23850222045353359</c:v>
                </c:pt>
                <c:pt idx="205">
                  <c:v>0.23834410290095973</c:v>
                </c:pt>
                <c:pt idx="206">
                  <c:v>0.23818719160733129</c:v>
                </c:pt>
                <c:pt idx="207">
                  <c:v>0.23803147154284737</c:v>
                </c:pt>
                <c:pt idx="208">
                  <c:v>0.23787692793635487</c:v>
                </c:pt>
                <c:pt idx="209">
                  <c:v>0.23772354626968611</c:v>
                </c:pt>
                <c:pt idx="210">
                  <c:v>0.23757131227214615</c:v>
                </c:pt>
                <c:pt idx="211">
                  <c:v>0.23742021191514587</c:v>
                </c:pt>
                <c:pt idx="212">
                  <c:v>0.23727023140697606</c:v>
                </c:pt>
                <c:pt idx="213">
                  <c:v>0.23712135718771829</c:v>
                </c:pt>
                <c:pt idx="214">
                  <c:v>0.23697357592428772</c:v>
                </c:pt>
                <c:pt idx="215">
                  <c:v>0.236826874505605</c:v>
                </c:pt>
                <c:pt idx="216">
                  <c:v>0.23668124003789223</c:v>
                </c:pt>
                <c:pt idx="217">
                  <c:v>0.23653665984009006</c:v>
                </c:pt>
                <c:pt idx="218">
                  <c:v>0.2363931214393914</c:v>
                </c:pt>
                <c:pt idx="219">
                  <c:v>0.23625061256688915</c:v>
                </c:pt>
                <c:pt idx="220">
                  <c:v>0.23610912115333413</c:v>
                </c:pt>
                <c:pt idx="221">
                  <c:v>0.23596863532499973</c:v>
                </c:pt>
                <c:pt idx="222">
                  <c:v>0.23582914339965058</c:v>
                </c:pt>
                <c:pt idx="223">
                  <c:v>0.23569063388261169</c:v>
                </c:pt>
                <c:pt idx="224">
                  <c:v>0.23555309546293574</c:v>
                </c:pt>
                <c:pt idx="225">
                  <c:v>0.23541651700966487</c:v>
                </c:pt>
                <c:pt idx="226">
                  <c:v>0.23528088756818491</c:v>
                </c:pt>
                <c:pt idx="227">
                  <c:v>0.23514619635666933</c:v>
                </c:pt>
                <c:pt idx="228">
                  <c:v>0.23501243276260927</c:v>
                </c:pt>
                <c:pt idx="229">
                  <c:v>0.23487958633942907</c:v>
                </c:pt>
                <c:pt idx="230">
                  <c:v>0.23474764680318305</c:v>
                </c:pt>
                <c:pt idx="231">
                  <c:v>0.23461660402933246</c:v>
                </c:pt>
                <c:pt idx="232">
                  <c:v>0.23448644804959934</c:v>
                </c:pt>
                <c:pt idx="233">
                  <c:v>0.23435716904889622</c:v>
                </c:pt>
                <c:pt idx="234">
                  <c:v>0.2342287573623287</c:v>
                </c:pt>
                <c:pt idx="235">
                  <c:v>0.23410120347226893</c:v>
                </c:pt>
                <c:pt idx="236">
                  <c:v>0.23397449800549838</c:v>
                </c:pt>
                <c:pt idx="237">
                  <c:v>0.23384863173041817</c:v>
                </c:pt>
                <c:pt idx="238">
                  <c:v>0.23372359555432387</c:v>
                </c:pt>
                <c:pt idx="239">
                  <c:v>0.23359938052074491</c:v>
                </c:pt>
                <c:pt idx="240">
                  <c:v>0.23347597780684484</c:v>
                </c:pt>
                <c:pt idx="241">
                  <c:v>0.23335337872088247</c:v>
                </c:pt>
                <c:pt idx="242">
                  <c:v>0.23323157469973108</c:v>
                </c:pt>
                <c:pt idx="243">
                  <c:v>0.23311055730645455</c:v>
                </c:pt>
                <c:pt idx="244">
                  <c:v>0.2329903182279392</c:v>
                </c:pt>
                <c:pt idx="245">
                  <c:v>0.23287084927257906</c:v>
                </c:pt>
                <c:pt idx="246">
                  <c:v>0.23275214236801403</c:v>
                </c:pt>
                <c:pt idx="247">
                  <c:v>0.23263418955891882</c:v>
                </c:pt>
                <c:pt idx="248">
                  <c:v>0.23251698300484172</c:v>
                </c:pt>
                <c:pt idx="249">
                  <c:v>0.23240051497809183</c:v>
                </c:pt>
                <c:pt idx="250">
                  <c:v>0.23228477786167306</c:v>
                </c:pt>
                <c:pt idx="251">
                  <c:v>0.23216976414726462</c:v>
                </c:pt>
                <c:pt idx="252">
                  <c:v>0.23205546643324573</c:v>
                </c:pt>
                <c:pt idx="253">
                  <c:v>0.23194187742276393</c:v>
                </c:pt>
                <c:pt idx="254">
                  <c:v>0.23182898992184595</c:v>
                </c:pt>
                <c:pt idx="255">
                  <c:v>0.23171679683755</c:v>
                </c:pt>
                <c:pt idx="256">
                  <c:v>0.2316052911761578</c:v>
                </c:pt>
                <c:pt idx="257">
                  <c:v>0.23149446604140642</c:v>
                </c:pt>
                <c:pt idx="258">
                  <c:v>0.2313843146327581</c:v>
                </c:pt>
                <c:pt idx="259">
                  <c:v>0.23127483024370721</c:v>
                </c:pt>
                <c:pt idx="260">
                  <c:v>0.23116600626012368</c:v>
                </c:pt>
                <c:pt idx="261">
                  <c:v>0.23105783615863187</c:v>
                </c:pt>
                <c:pt idx="262">
                  <c:v>0.23095031350502385</c:v>
                </c:pt>
                <c:pt idx="263">
                  <c:v>0.23084343195270629</c:v>
                </c:pt>
                <c:pt idx="264">
                  <c:v>0.23073718524118028</c:v>
                </c:pt>
                <c:pt idx="265">
                  <c:v>0.23063156719455319</c:v>
                </c:pt>
                <c:pt idx="266">
                  <c:v>0.23052657172008142</c:v>
                </c:pt>
                <c:pt idx="267">
                  <c:v>0.23042219280674409</c:v>
                </c:pt>
                <c:pt idx="268">
                  <c:v>0.23031842452384585</c:v>
                </c:pt>
                <c:pt idx="269">
                  <c:v>0.23021526101964926</c:v>
                </c:pt>
                <c:pt idx="270">
                  <c:v>0.23011269652003488</c:v>
                </c:pt>
                <c:pt idx="271">
                  <c:v>0.23001072532718933</c:v>
                </c:pt>
                <c:pt idx="272">
                  <c:v>0.2299093418183201</c:v>
                </c:pt>
                <c:pt idx="273">
                  <c:v>0.22980854044439653</c:v>
                </c:pt>
                <c:pt idx="274">
                  <c:v>0.22970831572891667</c:v>
                </c:pt>
                <c:pt idx="275">
                  <c:v>0.22960866226669877</c:v>
                </c:pt>
                <c:pt idx="276">
                  <c:v>0.22950957472269792</c:v>
                </c:pt>
                <c:pt idx="277">
                  <c:v>0.22941104783084545</c:v>
                </c:pt>
                <c:pt idx="278">
                  <c:v>0.22931307639291265</c:v>
                </c:pt>
                <c:pt idx="279">
                  <c:v>0.22921565527739657</c:v>
                </c:pt>
                <c:pt idx="280">
                  <c:v>0.22911877941842834</c:v>
                </c:pt>
                <c:pt idx="281">
                  <c:v>0.22902244381470294</c:v>
                </c:pt>
                <c:pt idx="282">
                  <c:v>0.22892664352843045</c:v>
                </c:pt>
                <c:pt idx="283">
                  <c:v>0.22883137368430742</c:v>
                </c:pt>
                <c:pt idx="284">
                  <c:v>0.22873662946850937</c:v>
                </c:pt>
                <c:pt idx="285">
                  <c:v>0.22864240612770181</c:v>
                </c:pt>
                <c:pt idx="286">
                  <c:v>0.22854869896807181</c:v>
                </c:pt>
                <c:pt idx="287">
                  <c:v>0.22845550335437734</c:v>
                </c:pt>
                <c:pt idx="288">
                  <c:v>0.22836281470901562</c:v>
                </c:pt>
                <c:pt idx="289">
                  <c:v>0.22827062851110949</c:v>
                </c:pt>
                <c:pt idx="290">
                  <c:v>0.22817894029561098</c:v>
                </c:pt>
                <c:pt idx="291">
                  <c:v>0.22808774565242226</c:v>
                </c:pt>
                <c:pt idx="292">
                  <c:v>0.22799704022553349</c:v>
                </c:pt>
                <c:pt idx="293">
                  <c:v>0.22790681971217713</c:v>
                </c:pt>
                <c:pt idx="294">
                  <c:v>0.22781707986199778</c:v>
                </c:pt>
                <c:pt idx="295">
                  <c:v>0.22772781647623858</c:v>
                </c:pt>
                <c:pt idx="296">
                  <c:v>0.22763902540694217</c:v>
                </c:pt>
                <c:pt idx="297">
                  <c:v>0.22755070255616708</c:v>
                </c:pt>
                <c:pt idx="298">
                  <c:v>0.2274628438752187</c:v>
                </c:pt>
                <c:pt idx="299">
                  <c:v>0.22737544536389456</c:v>
                </c:pt>
                <c:pt idx="300">
                  <c:v>0.2272885030697438</c:v>
                </c:pt>
                <c:pt idx="301">
                  <c:v>0.22720201308734006</c:v>
                </c:pt>
                <c:pt idx="302">
                  <c:v>0.22711597155756807</c:v>
                </c:pt>
                <c:pt idx="303">
                  <c:v>0.22703037466692352</c:v>
                </c:pt>
                <c:pt idx="304">
                  <c:v>0.22694521864682524</c:v>
                </c:pt>
                <c:pt idx="305">
                  <c:v>0.22686049977294048</c:v>
                </c:pt>
                <c:pt idx="306">
                  <c:v>0.22677621436452228</c:v>
                </c:pt>
                <c:pt idx="307">
                  <c:v>0.22669235878375901</c:v>
                </c:pt>
                <c:pt idx="308">
                  <c:v>0.22660892943513547</c:v>
                </c:pt>
                <c:pt idx="309">
                  <c:v>0.22652592276480571</c:v>
                </c:pt>
                <c:pt idx="310">
                  <c:v>0.22644333525997709</c:v>
                </c:pt>
                <c:pt idx="311">
                  <c:v>0.22636116344830548</c:v>
                </c:pt>
                <c:pt idx="312">
                  <c:v>0.22627940389730111</c:v>
                </c:pt>
                <c:pt idx="313">
                  <c:v>0.22619805321374517</c:v>
                </c:pt>
                <c:pt idx="314">
                  <c:v>0.22611710804311658</c:v>
                </c:pt>
                <c:pt idx="315">
                  <c:v>0.22603656506902928</c:v>
                </c:pt>
                <c:pt idx="316">
                  <c:v>0.22595642101267902</c:v>
                </c:pt>
                <c:pt idx="317">
                  <c:v>0.22587667263230021</c:v>
                </c:pt>
                <c:pt idx="318">
                  <c:v>0.22579731672263217</c:v>
                </c:pt>
                <c:pt idx="319">
                  <c:v>0.22571835011439476</c:v>
                </c:pt>
                <c:pt idx="320">
                  <c:v>0.22563976967377303</c:v>
                </c:pt>
                <c:pt idx="321">
                  <c:v>0.22556157230191118</c:v>
                </c:pt>
                <c:pt idx="322">
                  <c:v>0.22548375493441475</c:v>
                </c:pt>
                <c:pt idx="323">
                  <c:v>0.22540631454086196</c:v>
                </c:pt>
                <c:pt idx="324">
                  <c:v>0.22532924812432309</c:v>
                </c:pt>
                <c:pt idx="325">
                  <c:v>0.22525255272088837</c:v>
                </c:pt>
                <c:pt idx="326">
                  <c:v>0.22517622539920365</c:v>
                </c:pt>
                <c:pt idx="327">
                  <c:v>0.22510026326001434</c:v>
                </c:pt>
                <c:pt idx="328">
                  <c:v>0.22502466343571684</c:v>
                </c:pt>
                <c:pt idx="329">
                  <c:v>0.22494942308991775</c:v>
                </c:pt>
                <c:pt idx="330">
                  <c:v>0.2248745394170005</c:v>
                </c:pt>
                <c:pt idx="331">
                  <c:v>0.22480000964169924</c:v>
                </c:pt>
                <c:pt idx="332">
                  <c:v>0.22472583101867979</c:v>
                </c:pt>
                <c:pt idx="333">
                  <c:v>0.22465200083212794</c:v>
                </c:pt>
                <c:pt idx="334">
                  <c:v>0.2245785163953444</c:v>
                </c:pt>
                <c:pt idx="335">
                  <c:v>0.22450537505034635</c:v>
                </c:pt>
                <c:pt idx="336">
                  <c:v>0.22443257416747603</c:v>
                </c:pt>
                <c:pt idx="337">
                  <c:v>0.22436011114501542</c:v>
                </c:pt>
                <c:pt idx="338">
                  <c:v>0.22428798340880757</c:v>
                </c:pt>
                <c:pt idx="339">
                  <c:v>0.22421618841188384</c:v>
                </c:pt>
                <c:pt idx="340">
                  <c:v>0.22414472363409757</c:v>
                </c:pt>
                <c:pt idx="341">
                  <c:v>0.2240735865817638</c:v>
                </c:pt>
                <c:pt idx="342">
                  <c:v>0.22400277478730432</c:v>
                </c:pt>
                <c:pt idx="343">
                  <c:v>0.22393228580889926</c:v>
                </c:pt>
                <c:pt idx="344">
                  <c:v>0.22386211723014374</c:v>
                </c:pt>
                <c:pt idx="345">
                  <c:v>0.22379226665971025</c:v>
                </c:pt>
                <c:pt idx="346">
                  <c:v>0.22372273173101678</c:v>
                </c:pt>
                <c:pt idx="347">
                  <c:v>0.22365351010189966</c:v>
                </c:pt>
                <c:pt idx="348">
                  <c:v>0.22358459945429243</c:v>
                </c:pt>
                <c:pt idx="349">
                  <c:v>0.22351599749390899</c:v>
                </c:pt>
                <c:pt idx="350">
                  <c:v>0.22344770194993258</c:v>
                </c:pt>
                <c:pt idx="351">
                  <c:v>0.22337971057470926</c:v>
                </c:pt>
                <c:pt idx="352">
                  <c:v>0.22331202114344625</c:v>
                </c:pt>
                <c:pt idx="353">
                  <c:v>0.22324463145391543</c:v>
                </c:pt>
                <c:pt idx="354">
                  <c:v>0.22317753932616091</c:v>
                </c:pt>
                <c:pt idx="355">
                  <c:v>0.22311074260221184</c:v>
                </c:pt>
                <c:pt idx="356">
                  <c:v>0.22304423914579913</c:v>
                </c:pt>
                <c:pt idx="357">
                  <c:v>0.22297802684207704</c:v>
                </c:pt>
                <c:pt idx="358">
                  <c:v>0.22291210359734903</c:v>
                </c:pt>
                <c:pt idx="359">
                  <c:v>0.22284646733879754</c:v>
                </c:pt>
                <c:pt idx="360">
                  <c:v>0.22278111601421849</c:v>
                </c:pt>
                <c:pt idx="361">
                  <c:v>0.22271604759175942</c:v>
                </c:pt>
                <c:pt idx="362">
                  <c:v>0.22265126005966196</c:v>
                </c:pt>
                <c:pt idx="363">
                  <c:v>0.22258675142600809</c:v>
                </c:pt>
                <c:pt idx="364">
                  <c:v>0.22252251971847056</c:v>
                </c:pt>
                <c:pt idx="365">
                  <c:v>0.22245856298406663</c:v>
                </c:pt>
                <c:pt idx="366">
                  <c:v>0.22239487928891613</c:v>
                </c:pt>
                <c:pt idx="367">
                  <c:v>0.22233146671800272</c:v>
                </c:pt>
                <c:pt idx="368">
                  <c:v>0.2222683233749391</c:v>
                </c:pt>
                <c:pt idx="369">
                  <c:v>0.22220544738173584</c:v>
                </c:pt>
                <c:pt idx="370">
                  <c:v>0.22214283687857309</c:v>
                </c:pt>
                <c:pt idx="371">
                  <c:v>0.22208049002357666</c:v>
                </c:pt>
                <c:pt idx="372">
                  <c:v>0.22201840499259651</c:v>
                </c:pt>
                <c:pt idx="373">
                  <c:v>0.22195657997898932</c:v>
                </c:pt>
                <c:pt idx="374">
                  <c:v>0.2218950131934038</c:v>
                </c:pt>
                <c:pt idx="375">
                  <c:v>0.22183370286356949</c:v>
                </c:pt>
                <c:pt idx="376">
                  <c:v>0.22177264723408854</c:v>
                </c:pt>
                <c:pt idx="377">
                  <c:v>0.22171184456623058</c:v>
                </c:pt>
                <c:pt idx="378">
                  <c:v>0.22165129313773091</c:v>
                </c:pt>
                <c:pt idx="379">
                  <c:v>0.22159099124259099</c:v>
                </c:pt>
                <c:pt idx="380">
                  <c:v>0.22153093719088268</c:v>
                </c:pt>
                <c:pt idx="381">
                  <c:v>0.22147112930855473</c:v>
                </c:pt>
                <c:pt idx="382">
                  <c:v>0.22141156593724243</c:v>
                </c:pt>
                <c:pt idx="383">
                  <c:v>0.22135224543407989</c:v>
                </c:pt>
                <c:pt idx="384">
                  <c:v>0.22129316617151515</c:v>
                </c:pt>
                <c:pt idx="385">
                  <c:v>0.22123432653712777</c:v>
                </c:pt>
                <c:pt idx="386">
                  <c:v>0.22117572493344936</c:v>
                </c:pt>
                <c:pt idx="387">
                  <c:v>0.2211173597777864</c:v>
                </c:pt>
                <c:pt idx="388">
                  <c:v>0.22105922950204587</c:v>
                </c:pt>
                <c:pt idx="389">
                  <c:v>0.22100133255256318</c:v>
                </c:pt>
                <c:pt idx="390">
                  <c:v>0.22094366738993262</c:v>
                </c:pt>
                <c:pt idx="391">
                  <c:v>0.2208862324888404</c:v>
                </c:pt>
                <c:pt idx="392">
                  <c:v>0.22082902633789978</c:v>
                </c:pt>
                <c:pt idx="393">
                  <c:v>0.22077204743948869</c:v>
                </c:pt>
                <c:pt idx="394">
                  <c:v>0.22071529430958972</c:v>
                </c:pt>
                <c:pt idx="395">
                  <c:v>0.2206587654776323</c:v>
                </c:pt>
                <c:pt idx="396">
                  <c:v>0.22060245948633703</c:v>
                </c:pt>
                <c:pt idx="397">
                  <c:v>0.2205463748915622</c:v>
                </c:pt>
                <c:pt idx="398">
                  <c:v>0.22049051026215291</c:v>
                </c:pt>
                <c:pt idx="399">
                  <c:v>0.22043486417979138</c:v>
                </c:pt>
                <c:pt idx="400">
                  <c:v>0.22037943523885037</c:v>
                </c:pt>
                <c:pt idx="401">
                  <c:v>0.22032422204624785</c:v>
                </c:pt>
                <c:pt idx="402">
                  <c:v>0.22026922322130418</c:v>
                </c:pt>
                <c:pt idx="403">
                  <c:v>0.22021443739560112</c:v>
                </c:pt>
                <c:pt idx="404">
                  <c:v>0.22015986321284245</c:v>
                </c:pt>
                <c:pt idx="405">
                  <c:v>0.2201054993287174</c:v>
                </c:pt>
                <c:pt idx="406">
                  <c:v>0.22005134441076474</c:v>
                </c:pt>
                <c:pt idx="407">
                  <c:v>0.21999739713823982</c:v>
                </c:pt>
                <c:pt idx="408">
                  <c:v>0.21994365620198281</c:v>
                </c:pt>
                <c:pt idx="409">
                  <c:v>0.21989012030428898</c:v>
                </c:pt>
                <c:pt idx="410">
                  <c:v>0.21983678815878058</c:v>
                </c:pt>
                <c:pt idx="411">
                  <c:v>0.21978365849028064</c:v>
                </c:pt>
                <c:pt idx="412">
                  <c:v>0.21973073003468857</c:v>
                </c:pt>
                <c:pt idx="413">
                  <c:v>0.21967800153885686</c:v>
                </c:pt>
                <c:pt idx="414">
                  <c:v>0.21962547176047018</c:v>
                </c:pt>
                <c:pt idx="415">
                  <c:v>0.21957313946792575</c:v>
                </c:pt>
                <c:pt idx="416">
                  <c:v>0.21952100344021519</c:v>
                </c:pt>
                <c:pt idx="417">
                  <c:v>0.21946906246680831</c:v>
                </c:pt>
                <c:pt idx="418">
                  <c:v>0.21941731534753811</c:v>
                </c:pt>
                <c:pt idx="419">
                  <c:v>0.21936576089248755</c:v>
                </c:pt>
                <c:pt idx="420">
                  <c:v>0.2193143979218776</c:v>
                </c:pt>
                <c:pt idx="421">
                  <c:v>0.21926322526595707</c:v>
                </c:pt>
                <c:pt idx="422">
                  <c:v>0.21921224176489365</c:v>
                </c:pt>
                <c:pt idx="423">
                  <c:v>0.21916144626866643</c:v>
                </c:pt>
                <c:pt idx="424">
                  <c:v>0.21911083763695988</c:v>
                </c:pt>
                <c:pt idx="425">
                  <c:v>0.21906041473905935</c:v>
                </c:pt>
                <c:pt idx="426">
                  <c:v>0.21901017645374773</c:v>
                </c:pt>
                <c:pt idx="427">
                  <c:v>0.21896012166920345</c:v>
                </c:pt>
                <c:pt idx="428">
                  <c:v>0.21891024928289998</c:v>
                </c:pt>
                <c:pt idx="429">
                  <c:v>0.21886055820150668</c:v>
                </c:pt>
                <c:pt idx="430">
                  <c:v>0.21881104734079052</c:v>
                </c:pt>
                <c:pt idx="431">
                  <c:v>0.21876171562551966</c:v>
                </c:pt>
                <c:pt idx="432">
                  <c:v>0.21871256198936778</c:v>
                </c:pt>
                <c:pt idx="433">
                  <c:v>0.21866358537482009</c:v>
                </c:pt>
                <c:pt idx="434">
                  <c:v>0.21861478473307996</c:v>
                </c:pt>
                <c:pt idx="435">
                  <c:v>0.21856615902397747</c:v>
                </c:pt>
                <c:pt idx="436">
                  <c:v>0.21851770721587846</c:v>
                </c:pt>
                <c:pt idx="437">
                  <c:v>0.21846942828559524</c:v>
                </c:pt>
                <c:pt idx="438">
                  <c:v>0.21842132121829805</c:v>
                </c:pt>
                <c:pt idx="439">
                  <c:v>0.21837338500742801</c:v>
                </c:pt>
                <c:pt idx="440">
                  <c:v>0.21832561865461098</c:v>
                </c:pt>
                <c:pt idx="441">
                  <c:v>0.21827802116957246</c:v>
                </c:pt>
                <c:pt idx="442">
                  <c:v>0.21823059157005351</c:v>
                </c:pt>
                <c:pt idx="443">
                  <c:v>0.2181833288817282</c:v>
                </c:pt>
                <c:pt idx="444">
                  <c:v>0.21813623213812144</c:v>
                </c:pt>
                <c:pt idx="445">
                  <c:v>0.21808930038052826</c:v>
                </c:pt>
                <c:pt idx="446">
                  <c:v>0.218042532657934</c:v>
                </c:pt>
                <c:pt idx="447">
                  <c:v>0.21799592802693554</c:v>
                </c:pt>
                <c:pt idx="448">
                  <c:v>0.21794948555166335</c:v>
                </c:pt>
                <c:pt idx="449">
                  <c:v>0.21790320430370475</c:v>
                </c:pt>
                <c:pt idx="450">
                  <c:v>0.21785708336202778</c:v>
                </c:pt>
                <c:pt idx="451">
                  <c:v>0.21781112181290652</c:v>
                </c:pt>
                <c:pt idx="452">
                  <c:v>0.21776531874984684</c:v>
                </c:pt>
                <c:pt idx="453">
                  <c:v>0.21771967327351316</c:v>
                </c:pt>
                <c:pt idx="454">
                  <c:v>0.21767418449165665</c:v>
                </c:pt>
                <c:pt idx="455">
                  <c:v>0.21762885151904343</c:v>
                </c:pt>
                <c:pt idx="456">
                  <c:v>0.21758367347738417</c:v>
                </c:pt>
                <c:pt idx="457">
                  <c:v>0.21753864949526469</c:v>
                </c:pt>
                <c:pt idx="458">
                  <c:v>0.21749377870807704</c:v>
                </c:pt>
                <c:pt idx="459">
                  <c:v>0.21744906025795152</c:v>
                </c:pt>
                <c:pt idx="460">
                  <c:v>0.21740449329368966</c:v>
                </c:pt>
                <c:pt idx="461">
                  <c:v>0.21736007697069801</c:v>
                </c:pt>
                <c:pt idx="462">
                  <c:v>0.21731581045092238</c:v>
                </c:pt>
                <c:pt idx="463">
                  <c:v>0.21727169290278345</c:v>
                </c:pt>
                <c:pt idx="464">
                  <c:v>0.21722772350111255</c:v>
                </c:pt>
                <c:pt idx="465">
                  <c:v>0.21718390142708877</c:v>
                </c:pt>
                <c:pt idx="466">
                  <c:v>0.21714022586817633</c:v>
                </c:pt>
                <c:pt idx="467">
                  <c:v>0.21709669601806308</c:v>
                </c:pt>
                <c:pt idx="468">
                  <c:v>0.21705331107659964</c:v>
                </c:pt>
                <c:pt idx="469">
                  <c:v>0.21701007024973892</c:v>
                </c:pt>
                <c:pt idx="470">
                  <c:v>0.21696697274947691</c:v>
                </c:pt>
                <c:pt idx="471">
                  <c:v>0.21692401779379375</c:v>
                </c:pt>
                <c:pt idx="472">
                  <c:v>0.21688120460659585</c:v>
                </c:pt>
                <c:pt idx="473">
                  <c:v>0.21683853241765821</c:v>
                </c:pt>
                <c:pt idx="474">
                  <c:v>0.216796000462568</c:v>
                </c:pt>
                <c:pt idx="475">
                  <c:v>0.21675360798266827</c:v>
                </c:pt>
                <c:pt idx="476">
                  <c:v>0.21671135422500265</c:v>
                </c:pt>
                <c:pt idx="477">
                  <c:v>0.21666923844226066</c:v>
                </c:pt>
                <c:pt idx="478">
                  <c:v>0.21662725989272355</c:v>
                </c:pt>
                <c:pt idx="479">
                  <c:v>0.21658541784021076</c:v>
                </c:pt>
                <c:pt idx="480">
                  <c:v>0.21654371155402721</c:v>
                </c:pt>
                <c:pt idx="481">
                  <c:v>0.21650214030891099</c:v>
                </c:pt>
                <c:pt idx="482">
                  <c:v>0.21646070338498169</c:v>
                </c:pt>
                <c:pt idx="483">
                  <c:v>0.21641940006768939</c:v>
                </c:pt>
                <c:pt idx="484">
                  <c:v>0.21637822964776424</c:v>
                </c:pt>
                <c:pt idx="485">
                  <c:v>0.21633719142116653</c:v>
                </c:pt>
                <c:pt idx="486">
                  <c:v>0.21629628468903753</c:v>
                </c:pt>
                <c:pt idx="487">
                  <c:v>0.21625550875765051</c:v>
                </c:pt>
                <c:pt idx="488">
                  <c:v>0.21621486293836292</c:v>
                </c:pt>
                <c:pt idx="489">
                  <c:v>0.21617434654756837</c:v>
                </c:pt>
                <c:pt idx="490">
                  <c:v>0.21613395890664988</c:v>
                </c:pt>
                <c:pt idx="491">
                  <c:v>0.21609369934193318</c:v>
                </c:pt>
                <c:pt idx="492">
                  <c:v>0.21605356718464067</c:v>
                </c:pt>
                <c:pt idx="493">
                  <c:v>0.21601356177084605</c:v>
                </c:pt>
                <c:pt idx="494">
                  <c:v>0.21597368244142917</c:v>
                </c:pt>
                <c:pt idx="495">
                  <c:v>0.21593392854203178</c:v>
                </c:pt>
                <c:pt idx="496">
                  <c:v>0.2158942994230133</c:v>
                </c:pt>
                <c:pt idx="497">
                  <c:v>0.21585479443940753</c:v>
                </c:pt>
                <c:pt idx="498">
                  <c:v>0.21581541295087958</c:v>
                </c:pt>
              </c:numCache>
            </c:numRef>
          </c:yVal>
          <c:smooth val="0"/>
        </c:ser>
        <c:ser>
          <c:idx val="4"/>
          <c:order val="5"/>
          <c:tx>
            <c:v>3SD</c:v>
          </c:tx>
          <c:spPr>
            <a:ln w="38100">
              <a:solidFill>
                <a:schemeClr val="tx2">
                  <a:lumMod val="50000"/>
                </a:schemeClr>
              </a:solidFill>
              <a:prstDash val="sysDot"/>
            </a:ln>
          </c:spPr>
          <c:marker>
            <c:symbol val="none"/>
          </c:marker>
          <c:xVal>
            <c:numRef>
              <c:f>'HbA1c&gt;80_adjusted'!$L$3:$L$501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'HbA1c&gt;80_adjusted'!$O$3:$O$501</c:f>
              <c:numCache>
                <c:formatCode>0%</c:formatCode>
                <c:ptCount val="499"/>
                <c:pt idx="0">
                  <c:v>3.4113368409915408E-3</c:v>
                </c:pt>
                <c:pt idx="1">
                  <c:v>6.5983529616629446E-3</c:v>
                </c:pt>
                <c:pt idx="2">
                  <c:v>9.5862651343893521E-3</c:v>
                </c:pt>
                <c:pt idx="3">
                  <c:v>1.2396352542811889E-2</c:v>
                </c:pt>
                <c:pt idx="4">
                  <c:v>1.5046730537640303E-2</c:v>
                </c:pt>
                <c:pt idx="5">
                  <c:v>1.7552943657405961E-2</c:v>
                </c:pt>
                <c:pt idx="6">
                  <c:v>1.9928426285188389E-2</c:v>
                </c:pt>
                <c:pt idx="7">
                  <c:v>2.2184864851663613E-2</c:v>
                </c:pt>
                <c:pt idx="8">
                  <c:v>2.4332485774567345E-2</c:v>
                </c:pt>
                <c:pt idx="9">
                  <c:v>2.6380286664475394E-2</c:v>
                </c:pt>
                <c:pt idx="10">
                  <c:v>2.8336223683448701E-2</c:v>
                </c:pt>
                <c:pt idx="11">
                  <c:v>3.020736465428488E-2</c:v>
                </c:pt>
                <c:pt idx="12">
                  <c:v>3.200001515482704E-2</c:v>
                </c:pt>
                <c:pt idx="13">
                  <c:v>3.3719823110886359E-2</c:v>
                </c:pt>
                <c:pt idx="14">
                  <c:v>3.5371866132813241E-2</c:v>
                </c:pt>
                <c:pt idx="15">
                  <c:v>3.6960724895072024E-2</c:v>
                </c:pt>
                <c:pt idx="16">
                  <c:v>3.8490545145742031E-2</c:v>
                </c:pt>
                <c:pt idx="17">
                  <c:v>3.9965090390912887E-2</c:v>
                </c:pt>
                <c:pt idx="18">
                  <c:v>4.1387786882898105E-2</c:v>
                </c:pt>
                <c:pt idx="19">
                  <c:v>4.2761762219093995E-2</c:v>
                </c:pt>
                <c:pt idx="20">
                  <c:v>4.408987860694745E-2</c:v>
                </c:pt>
                <c:pt idx="21">
                  <c:v>4.5374761652871284E-2</c:v>
                </c:pt>
                <c:pt idx="22">
                  <c:v>4.6618825376467353E-2</c:v>
                </c:pt>
                <c:pt idx="23">
                  <c:v>4.7824294026706717E-2</c:v>
                </c:pt>
                <c:pt idx="24">
                  <c:v>4.8993221176688848E-2</c:v>
                </c:pt>
                <c:pt idx="25">
                  <c:v>5.0127506492907641E-2</c:v>
                </c:pt>
                <c:pt idx="26">
                  <c:v>5.1228910509483437E-2</c:v>
                </c:pt>
                <c:pt idx="27">
                  <c:v>5.2299067684421129E-2</c:v>
                </c:pt>
                <c:pt idx="28">
                  <c:v>5.3339497971186221E-2</c:v>
                </c:pt>
                <c:pt idx="29">
                  <c:v>5.4351617102833254E-2</c:v>
                </c:pt>
                <c:pt idx="30">
                  <c:v>5.533674575609214E-2</c:v>
                </c:pt>
                <c:pt idx="31">
                  <c:v>5.6296117738023878E-2</c:v>
                </c:pt>
                <c:pt idx="32">
                  <c:v>5.7230887317168383E-2</c:v>
                </c:pt>
                <c:pt idx="33">
                  <c:v>5.8142135803773573E-2</c:v>
                </c:pt>
                <c:pt idx="34">
                  <c:v>5.9030877469114389E-2</c:v>
                </c:pt>
                <c:pt idx="35">
                  <c:v>5.9898064881609071E-2</c:v>
                </c:pt>
                <c:pt idx="36">
                  <c:v>6.0744593727011867E-2</c:v>
                </c:pt>
                <c:pt idx="37">
                  <c:v>6.1571307171108605E-2</c:v>
                </c:pt>
                <c:pt idx="38">
                  <c:v>6.2378999815784951E-2</c:v>
                </c:pt>
                <c:pt idx="39">
                  <c:v>6.31684212928805E-2</c:v>
                </c:pt>
                <c:pt idx="40">
                  <c:v>6.3940279534701897E-2</c:v>
                </c:pt>
                <c:pt idx="41">
                  <c:v>6.4695243755299614E-2</c:v>
                </c:pt>
                <c:pt idx="42">
                  <c:v>6.5433947172506238E-2</c:v>
                </c:pt>
                <c:pt idx="43">
                  <c:v>6.5433947172506238E-2</c:v>
                </c:pt>
                <c:pt idx="44">
                  <c:v>6.6156989497174398E-2</c:v>
                </c:pt>
                <c:pt idx="45">
                  <c:v>6.6864939212973262E-2</c:v>
                </c:pt>
                <c:pt idx="46">
                  <c:v>6.7558335667420241E-2</c:v>
                </c:pt>
                <c:pt idx="47">
                  <c:v>6.8237690992490746E-2</c:v>
                </c:pt>
                <c:pt idx="48">
                  <c:v>6.8903491871111153E-2</c:v>
                </c:pt>
                <c:pt idx="49">
                  <c:v>6.9556201164052575E-2</c:v>
                </c:pt>
                <c:pt idx="50">
                  <c:v>7.019625941018047E-2</c:v>
                </c:pt>
                <c:pt idx="51">
                  <c:v>7.0824086211638479E-2</c:v>
                </c:pt>
                <c:pt idx="52">
                  <c:v>7.1440081514331802E-2</c:v>
                </c:pt>
                <c:pt idx="53">
                  <c:v>7.2044626793008756E-2</c:v>
                </c:pt>
                <c:pt idx="54">
                  <c:v>7.2638086149290529E-2</c:v>
                </c:pt>
                <c:pt idx="55">
                  <c:v>7.3220807330165297E-2</c:v>
                </c:pt>
                <c:pt idx="56">
                  <c:v>7.3793122673716627E-2</c:v>
                </c:pt>
                <c:pt idx="57">
                  <c:v>7.4355349988197469E-2</c:v>
                </c:pt>
                <c:pt idx="58">
                  <c:v>7.4907793369973386E-2</c:v>
                </c:pt>
                <c:pt idx="59">
                  <c:v>7.545074396533151E-2</c:v>
                </c:pt>
                <c:pt idx="60">
                  <c:v>7.5984480680687735E-2</c:v>
                </c:pt>
                <c:pt idx="61">
                  <c:v>7.6509270845300653E-2</c:v>
                </c:pt>
                <c:pt idx="62">
                  <c:v>7.7025370830229506E-2</c:v>
                </c:pt>
                <c:pt idx="63">
                  <c:v>7.7533026626933732E-2</c:v>
                </c:pt>
                <c:pt idx="64">
                  <c:v>7.8032474388610121E-2</c:v>
                </c:pt>
                <c:pt idx="65">
                  <c:v>7.8523940937091669E-2</c:v>
                </c:pt>
                <c:pt idx="66">
                  <c:v>7.9007644237885338E-2</c:v>
                </c:pt>
                <c:pt idx="67">
                  <c:v>7.9483793845706488E-2</c:v>
                </c:pt>
                <c:pt idx="68">
                  <c:v>7.9952591322665315E-2</c:v>
                </c:pt>
                <c:pt idx="69">
                  <c:v>8.041423063108287E-2</c:v>
                </c:pt>
                <c:pt idx="70">
                  <c:v>8.0868898502747144E-2</c:v>
                </c:pt>
                <c:pt idx="71">
                  <c:v>8.1316774786273152E-2</c:v>
                </c:pt>
                <c:pt idx="72">
                  <c:v>8.1758032774096642E-2</c:v>
                </c:pt>
                <c:pt idx="73">
                  <c:v>8.2192839510505974E-2</c:v>
                </c:pt>
                <c:pt idx="74">
                  <c:v>8.2621356082008338E-2</c:v>
                </c:pt>
                <c:pt idx="75">
                  <c:v>8.304373789122281E-2</c:v>
                </c:pt>
                <c:pt idx="76">
                  <c:v>8.3460134915400802E-2</c:v>
                </c:pt>
                <c:pt idx="77">
                  <c:v>8.3870691950591103E-2</c:v>
                </c:pt>
                <c:pt idx="78">
                  <c:v>8.4275548842387235E-2</c:v>
                </c:pt>
                <c:pt idx="79">
                  <c:v>8.4674840704127008E-2</c:v>
                </c:pt>
                <c:pt idx="80">
                  <c:v>8.5068698123347178E-2</c:v>
                </c:pt>
                <c:pt idx="81">
                  <c:v>8.5457247357238794E-2</c:v>
                </c:pt>
                <c:pt idx="82">
                  <c:v>8.5840610517793306E-2</c:v>
                </c:pt>
                <c:pt idx="83">
                  <c:v>8.6218905747280195E-2</c:v>
                </c:pt>
                <c:pt idx="84">
                  <c:v>8.6592247384651613E-2</c:v>
                </c:pt>
                <c:pt idx="85">
                  <c:v>8.6960746123426108E-2</c:v>
                </c:pt>
                <c:pt idx="86">
                  <c:v>8.7324509161566657E-2</c:v>
                </c:pt>
                <c:pt idx="87">
                  <c:v>8.7683640343830305E-2</c:v>
                </c:pt>
                <c:pt idx="88">
                  <c:v>8.8038240297036538E-2</c:v>
                </c:pt>
                <c:pt idx="89">
                  <c:v>8.8388406558668489E-2</c:v>
                </c:pt>
                <c:pt idx="90">
                  <c:v>8.8734233699194767E-2</c:v>
                </c:pt>
                <c:pt idx="91">
                  <c:v>8.907581343847383E-2</c:v>
                </c:pt>
                <c:pt idx="92">
                  <c:v>8.9413234756577767E-2</c:v>
                </c:pt>
                <c:pt idx="93">
                  <c:v>8.974658399935119E-2</c:v>
                </c:pt>
                <c:pt idx="94">
                  <c:v>9.0075944979000386E-2</c:v>
                </c:pt>
                <c:pt idx="95">
                  <c:v>9.0401399069988245E-2</c:v>
                </c:pt>
                <c:pt idx="96">
                  <c:v>9.0723025300493754E-2</c:v>
                </c:pt>
                <c:pt idx="97">
                  <c:v>9.1040900439677566E-2</c:v>
                </c:pt>
                <c:pt idx="98">
                  <c:v>9.1355099080980509E-2</c:v>
                </c:pt>
                <c:pt idx="99">
                  <c:v>9.1665693721668426E-2</c:v>
                </c:pt>
                <c:pt idx="100">
                  <c:v>9.1972754838821544E-2</c:v>
                </c:pt>
                <c:pt idx="101">
                  <c:v>9.2276350961957423E-2</c:v>
                </c:pt>
                <c:pt idx="102">
                  <c:v>9.2576548742461823E-2</c:v>
                </c:pt>
                <c:pt idx="103">
                  <c:v>9.2873413019994425E-2</c:v>
                </c:pt>
                <c:pt idx="104">
                  <c:v>9.3167006886023668E-2</c:v>
                </c:pt>
                <c:pt idx="105">
                  <c:v>9.3457391744638199E-2</c:v>
                </c:pt>
                <c:pt idx="106">
                  <c:v>9.3744627370771827E-2</c:v>
                </c:pt>
                <c:pt idx="107">
                  <c:v>9.4028771965972244E-2</c:v>
                </c:pt>
                <c:pt idx="108">
                  <c:v>9.4309882211835727E-2</c:v>
                </c:pt>
                <c:pt idx="109">
                  <c:v>9.4588013321222811E-2</c:v>
                </c:pt>
                <c:pt idx="110">
                  <c:v>9.4863219087364059E-2</c:v>
                </c:pt>
                <c:pt idx="111">
                  <c:v>9.5135551930958268E-2</c:v>
                </c:pt>
                <c:pt idx="112">
                  <c:v>9.5405062945359789E-2</c:v>
                </c:pt>
                <c:pt idx="113">
                  <c:v>9.5671801939947176E-2</c:v>
                </c:pt>
                <c:pt idx="114">
                  <c:v>9.5935817481758265E-2</c:v>
                </c:pt>
                <c:pt idx="115">
                  <c:v>9.6197156935475162E-2</c:v>
                </c:pt>
                <c:pt idx="116">
                  <c:v>9.6455866501834589E-2</c:v>
                </c:pt>
                <c:pt idx="117">
                  <c:v>9.6711991254538207E-2</c:v>
                </c:pt>
                <c:pt idx="118">
                  <c:v>9.6965575175731122E-2</c:v>
                </c:pt>
                <c:pt idx="119">
                  <c:v>9.721666119011442E-2</c:v>
                </c:pt>
                <c:pt idx="120">
                  <c:v>9.746529119775417E-2</c:v>
                </c:pt>
                <c:pt idx="121">
                  <c:v>9.7711506105645177E-2</c:v>
                </c:pt>
                <c:pt idx="122">
                  <c:v>9.7955345858085394E-2</c:v>
                </c:pt>
                <c:pt idx="123">
                  <c:v>9.819684946591424E-2</c:v>
                </c:pt>
                <c:pt idx="124">
                  <c:v>9.8436055034664474E-2</c:v>
                </c:pt>
                <c:pt idx="125">
                  <c:v>9.867299979167575E-2</c:v>
                </c:pt>
                <c:pt idx="126">
                  <c:v>9.8907720112214784E-2</c:v>
                </c:pt>
                <c:pt idx="127">
                  <c:v>9.9140251544645216E-2</c:v>
                </c:pt>
                <c:pt idx="128">
                  <c:v>9.9370628834687835E-2</c:v>
                </c:pt>
                <c:pt idx="129">
                  <c:v>9.9598885948810278E-2</c:v>
                </c:pt>
                <c:pt idx="130">
                  <c:v>9.9825056096782952E-2</c:v>
                </c:pt>
                <c:pt idx="131">
                  <c:v>0.10004917175343589</c:v>
                </c:pt>
                <c:pt idx="132">
                  <c:v>0.10027126467965072</c:v>
                </c:pt>
                <c:pt idx="133">
                  <c:v>0.1004913659426189</c:v>
                </c:pt>
                <c:pt idx="134">
                  <c:v>0.10070950593539674</c:v>
                </c:pt>
                <c:pt idx="135">
                  <c:v>0.10092571439578583</c:v>
                </c:pt>
                <c:pt idx="136">
                  <c:v>0.10114002042456695</c:v>
                </c:pt>
                <c:pt idx="137">
                  <c:v>0.10135245250311262</c:v>
                </c:pt>
                <c:pt idx="138">
                  <c:v>0.10156303851040431</c:v>
                </c:pt>
                <c:pt idx="139">
                  <c:v>0.10177180573947747</c:v>
                </c:pt>
                <c:pt idx="140">
                  <c:v>0.10197878091331702</c:v>
                </c:pt>
                <c:pt idx="141">
                  <c:v>0.1021839902002257</c:v>
                </c:pt>
                <c:pt idx="142">
                  <c:v>0.10238745922868503</c:v>
                </c:pt>
                <c:pt idx="143">
                  <c:v>0.10258921310172929</c:v>
                </c:pt>
                <c:pt idx="144">
                  <c:v>0.10278927641085112</c:v>
                </c:pt>
                <c:pt idx="145">
                  <c:v>0.10298767324945678</c:v>
                </c:pt>
                <c:pt idx="146">
                  <c:v>0.10318442722588846</c:v>
                </c:pt>
                <c:pt idx="147">
                  <c:v>0.1033795614760297</c:v>
                </c:pt>
                <c:pt idx="148">
                  <c:v>0.10357309867551029</c:v>
                </c:pt>
                <c:pt idx="149">
                  <c:v>0.10376506105152511</c:v>
                </c:pt>
                <c:pt idx="150">
                  <c:v>0.10395547039428152</c:v>
                </c:pt>
                <c:pt idx="151">
                  <c:v>0.10414434806808946</c:v>
                </c:pt>
                <c:pt idx="152">
                  <c:v>0.10433171502210679</c:v>
                </c:pt>
                <c:pt idx="153">
                  <c:v>0.1045175918007529</c:v>
                </c:pt>
                <c:pt idx="154">
                  <c:v>0.10470199855380286</c:v>
                </c:pt>
                <c:pt idx="155">
                  <c:v>0.10488495504617325</c:v>
                </c:pt>
                <c:pt idx="156">
                  <c:v>0.10506648066741106</c:v>
                </c:pt>
                <c:pt idx="157">
                  <c:v>0.10524659444089644</c:v>
                </c:pt>
                <c:pt idx="158">
                  <c:v>0.10542531503276903</c:v>
                </c:pt>
                <c:pt idx="159">
                  <c:v>0.10560266076058822</c:v>
                </c:pt>
                <c:pt idx="160">
                  <c:v>0.10577864960173618</c:v>
                </c:pt>
                <c:pt idx="161">
                  <c:v>0.10595329920157338</c:v>
                </c:pt>
                <c:pt idx="162">
                  <c:v>0.10612662688135445</c:v>
                </c:pt>
                <c:pt idx="163">
                  <c:v>0.10629864964591304</c:v>
                </c:pt>
                <c:pt idx="164">
                  <c:v>0.10646938419112395</c:v>
                </c:pt>
                <c:pt idx="165">
                  <c:v>0.10663884691114964</c:v>
                </c:pt>
                <c:pt idx="166">
                  <c:v>0.1068070539054787</c:v>
                </c:pt>
                <c:pt idx="167">
                  <c:v>0.1069740209857634</c:v>
                </c:pt>
                <c:pt idx="168">
                  <c:v>0.10713976368246317</c:v>
                </c:pt>
                <c:pt idx="169">
                  <c:v>0.10730429725130007</c:v>
                </c:pt>
                <c:pt idx="170">
                  <c:v>0.10746763667953312</c:v>
                </c:pt>
                <c:pt idx="171">
                  <c:v>0.10762979669205713</c:v>
                </c:pt>
                <c:pt idx="172">
                  <c:v>0.10779079175733219</c:v>
                </c:pt>
                <c:pt idx="173">
                  <c:v>0.10795063609314851</c:v>
                </c:pt>
                <c:pt idx="174">
                  <c:v>0.1081093436722332</c:v>
                </c:pt>
                <c:pt idx="175">
                  <c:v>0.10826692822770352</c:v>
                </c:pt>
                <c:pt idx="176">
                  <c:v>0.10842340325837099</c:v>
                </c:pt>
                <c:pt idx="177">
                  <c:v>0.10857878203390257</c:v>
                </c:pt>
                <c:pt idx="178">
                  <c:v>0.10873307759984209</c:v>
                </c:pt>
                <c:pt idx="179">
                  <c:v>0.10888630278249727</c:v>
                </c:pt>
                <c:pt idx="180">
                  <c:v>0.1090384701936961</c:v>
                </c:pt>
                <c:pt idx="181">
                  <c:v>0.10918959223541705</c:v>
                </c:pt>
                <c:pt idx="182">
                  <c:v>0.1093396811042968</c:v>
                </c:pt>
                <c:pt idx="183">
                  <c:v>0.10948874879601968</c:v>
                </c:pt>
                <c:pt idx="184">
                  <c:v>0.10963680710959169</c:v>
                </c:pt>
                <c:pt idx="185">
                  <c:v>0.10978386765150394</c:v>
                </c:pt>
                <c:pt idx="186">
                  <c:v>0.10992994183978762</c:v>
                </c:pt>
                <c:pt idx="187">
                  <c:v>0.11007504090796483</c:v>
                </c:pt>
                <c:pt idx="188">
                  <c:v>0.1102191759088976</c:v>
                </c:pt>
                <c:pt idx="189">
                  <c:v>0.11036235771853893</c:v>
                </c:pt>
                <c:pt idx="190">
                  <c:v>0.11050459703958848</c:v>
                </c:pt>
                <c:pt idx="191">
                  <c:v>0.11064590440505551</c:v>
                </c:pt>
                <c:pt idx="192">
                  <c:v>0.11078629018173228</c:v>
                </c:pt>
                <c:pt idx="193">
                  <c:v>0.11092576457358057</c:v>
                </c:pt>
                <c:pt idx="194">
                  <c:v>0.11106433762503337</c:v>
                </c:pt>
                <c:pt idx="195">
                  <c:v>0.11120201922421497</c:v>
                </c:pt>
                <c:pt idx="196">
                  <c:v>0.11133881910608104</c:v>
                </c:pt>
                <c:pt idx="197">
                  <c:v>0.11147474685548212</c:v>
                </c:pt>
                <c:pt idx="198">
                  <c:v>0.11160981191015133</c:v>
                </c:pt>
                <c:pt idx="199">
                  <c:v>0.11187739096806146</c:v>
                </c:pt>
                <c:pt idx="200">
                  <c:v>0.11200992313706833</c:v>
                </c:pt>
                <c:pt idx="201">
                  <c:v>0.11214162894836009</c:v>
                </c:pt>
                <c:pt idx="202">
                  <c:v>0.11227251714642811</c:v>
                </c:pt>
                <c:pt idx="203">
                  <c:v>0.1124025963451169</c:v>
                </c:pt>
                <c:pt idx="204">
                  <c:v>0.11253187503014386</c:v>
                </c:pt>
                <c:pt idx="205">
                  <c:v>0.11266036156155998</c:v>
                </c:pt>
                <c:pt idx="206">
                  <c:v>0.11278806417615249</c:v>
                </c:pt>
                <c:pt idx="207">
                  <c:v>0.1129149909897911</c:v>
                </c:pt>
                <c:pt idx="208">
                  <c:v>0.11304114999971987</c:v>
                </c:pt>
                <c:pt idx="209">
                  <c:v>0.11316654908679569</c:v>
                </c:pt>
                <c:pt idx="210">
                  <c:v>0.11329119601767509</c:v>
                </c:pt>
                <c:pt idx="211">
                  <c:v>0.11341509844695076</c:v>
                </c:pt>
                <c:pt idx="212">
                  <c:v>0.11353826391923899</c:v>
                </c:pt>
                <c:pt idx="213">
                  <c:v>0.11366069987121989</c:v>
                </c:pt>
                <c:pt idx="214">
                  <c:v>0.11378241363363065</c:v>
                </c:pt>
                <c:pt idx="215">
                  <c:v>0.11390341243321428</c:v>
                </c:pt>
                <c:pt idx="216">
                  <c:v>0.11402370339462418</c:v>
                </c:pt>
                <c:pt idx="217">
                  <c:v>0.11414329354228621</c:v>
                </c:pt>
                <c:pt idx="218">
                  <c:v>0.11426218980221869</c:v>
                </c:pt>
                <c:pt idx="219">
                  <c:v>0.11438039900381265</c:v>
                </c:pt>
                <c:pt idx="220">
                  <c:v>0.11449792788157206</c:v>
                </c:pt>
                <c:pt idx="221">
                  <c:v>0.11461478307681587</c:v>
                </c:pt>
                <c:pt idx="222">
                  <c:v>0.11473097113934277</c:v>
                </c:pt>
                <c:pt idx="223">
                  <c:v>0.11484649852905941</c:v>
                </c:pt>
                <c:pt idx="224">
                  <c:v>0.11496137161757322</c:v>
                </c:pt>
                <c:pt idx="225">
                  <c:v>0.11507559668975052</c:v>
                </c:pt>
                <c:pt idx="226">
                  <c:v>0.11518917994524118</c:v>
                </c:pt>
                <c:pt idx="227">
                  <c:v>0.1153021274999704</c:v>
                </c:pt>
                <c:pt idx="228">
                  <c:v>0.11541444538759829</c:v>
                </c:pt>
                <c:pt idx="229">
                  <c:v>0.11552613956094862</c:v>
                </c:pt>
                <c:pt idx="230">
                  <c:v>0.11563721589340697</c:v>
                </c:pt>
                <c:pt idx="231">
                  <c:v>0.11574768018028941</c:v>
                </c:pt>
                <c:pt idx="232">
                  <c:v>0.11585753814018215</c:v>
                </c:pt>
                <c:pt idx="233">
                  <c:v>0.11596679541625306</c:v>
                </c:pt>
                <c:pt idx="234">
                  <c:v>0.11607545757753597</c:v>
                </c:pt>
                <c:pt idx="235">
                  <c:v>0.11618353012018783</c:v>
                </c:pt>
                <c:pt idx="236">
                  <c:v>0.11629101846872</c:v>
                </c:pt>
                <c:pt idx="237">
                  <c:v>0.11639792797720414</c:v>
                </c:pt>
                <c:pt idx="238">
                  <c:v>0.11650426393045285</c:v>
                </c:pt>
                <c:pt idx="239">
                  <c:v>0.1166100315451766</c:v>
                </c:pt>
                <c:pt idx="240">
                  <c:v>0.11671523597111649</c:v>
                </c:pt>
                <c:pt idx="241">
                  <c:v>0.11681988229215452</c:v>
                </c:pt>
                <c:pt idx="242">
                  <c:v>0.11692397552740054</c:v>
                </c:pt>
                <c:pt idx="243">
                  <c:v>0.11702752063225799</c:v>
                </c:pt>
                <c:pt idx="244">
                  <c:v>0.11713052249946782</c:v>
                </c:pt>
                <c:pt idx="245">
                  <c:v>0.11723298596013131</c:v>
                </c:pt>
                <c:pt idx="246">
                  <c:v>0.11733491578471278</c:v>
                </c:pt>
                <c:pt idx="247">
                  <c:v>0.11743631668402205</c:v>
                </c:pt>
                <c:pt idx="248">
                  <c:v>0.11753719331017771</c:v>
                </c:pt>
                <c:pt idx="249">
                  <c:v>0.1176375502575509</c:v>
                </c:pt>
                <c:pt idx="250">
                  <c:v>0.11773739206369095</c:v>
                </c:pt>
                <c:pt idx="251">
                  <c:v>0.11783672321023263</c:v>
                </c:pt>
                <c:pt idx="252">
                  <c:v>0.11793554812378555</c:v>
                </c:pt>
                <c:pt idx="253">
                  <c:v>0.11803387117680657</c:v>
                </c:pt>
                <c:pt idx="254">
                  <c:v>0.11813169668845484</c:v>
                </c:pt>
                <c:pt idx="255">
                  <c:v>0.11822902892543087</c:v>
                </c:pt>
                <c:pt idx="256">
                  <c:v>0.11832587210279874</c:v>
                </c:pt>
                <c:pt idx="257">
                  <c:v>0.11842223038479306</c:v>
                </c:pt>
                <c:pt idx="258">
                  <c:v>0.11851810788561032</c:v>
                </c:pt>
                <c:pt idx="259">
                  <c:v>0.11861350867018507</c:v>
                </c:pt>
                <c:pt idx="260">
                  <c:v>0.11870843675495142</c:v>
                </c:pt>
                <c:pt idx="261">
                  <c:v>0.1188028961085902</c:v>
                </c:pt>
                <c:pt idx="262">
                  <c:v>0.11889689065276182</c:v>
                </c:pt>
                <c:pt idx="263">
                  <c:v>0.1189904242628257</c:v>
                </c:pt>
                <c:pt idx="264">
                  <c:v>0.11908350076854567</c:v>
                </c:pt>
                <c:pt idx="265">
                  <c:v>0.11917612395478294</c:v>
                </c:pt>
                <c:pt idx="266">
                  <c:v>0.11926829756217545</c:v>
                </c:pt>
                <c:pt idx="267">
                  <c:v>0.11936002528780509</c:v>
                </c:pt>
                <c:pt idx="268">
                  <c:v>0.11945131078585242</c:v>
                </c:pt>
                <c:pt idx="269">
                  <c:v>0.11954215766823946</c:v>
                </c:pt>
                <c:pt idx="270">
                  <c:v>0.11963256950526052</c:v>
                </c:pt>
                <c:pt idx="271">
                  <c:v>0.11972254982620155</c:v>
                </c:pt>
                <c:pt idx="272">
                  <c:v>0.1198121021199483</c:v>
                </c:pt>
                <c:pt idx="273">
                  <c:v>0.11990122983558336</c:v>
                </c:pt>
                <c:pt idx="274">
                  <c:v>0.11998993638297227</c:v>
                </c:pt>
                <c:pt idx="275">
                  <c:v>0.12007822513333941</c:v>
                </c:pt>
                <c:pt idx="276">
                  <c:v>0.12016609941983308</c:v>
                </c:pt>
                <c:pt idx="277">
                  <c:v>0.12025356253808091</c:v>
                </c:pt>
                <c:pt idx="278">
                  <c:v>0.12034061774673489</c:v>
                </c:pt>
                <c:pt idx="279">
                  <c:v>0.12042726826800722</c:v>
                </c:pt>
                <c:pt idx="280">
                  <c:v>0.12051351728819611</c:v>
                </c:pt>
                <c:pt idx="281">
                  <c:v>0.12059936795820259</c:v>
                </c:pt>
                <c:pt idx="282">
                  <c:v>0.12068482339403845</c:v>
                </c:pt>
                <c:pt idx="283">
                  <c:v>0.12076988667732451</c:v>
                </c:pt>
                <c:pt idx="284">
                  <c:v>0.12085456085578108</c:v>
                </c:pt>
                <c:pt idx="285">
                  <c:v>0.12093884894370908</c:v>
                </c:pt>
                <c:pt idx="286">
                  <c:v>0.12102275392246332</c:v>
                </c:pt>
                <c:pt idx="287">
                  <c:v>0.12110627874091734</c:v>
                </c:pt>
                <c:pt idx="288">
                  <c:v>0.12118942631592017</c:v>
                </c:pt>
                <c:pt idx="289">
                  <c:v>0.12127219953274541</c:v>
                </c:pt>
                <c:pt idx="290">
                  <c:v>0.1213546012455325</c:v>
                </c:pt>
                <c:pt idx="291">
                  <c:v>0.12143663427772029</c:v>
                </c:pt>
                <c:pt idx="292">
                  <c:v>0.12151830142247359</c:v>
                </c:pt>
                <c:pt idx="293">
                  <c:v>0.12159960544310199</c:v>
                </c:pt>
                <c:pt idx="294">
                  <c:v>0.12168054907347202</c:v>
                </c:pt>
                <c:pt idx="295">
                  <c:v>0.12176113501841197</c:v>
                </c:pt>
                <c:pt idx="296">
                  <c:v>0.12184136595411027</c:v>
                </c:pt>
                <c:pt idx="297">
                  <c:v>0.12192124452850679</c:v>
                </c:pt>
                <c:pt idx="298">
                  <c:v>0.12200077336167783</c:v>
                </c:pt>
                <c:pt idx="299">
                  <c:v>0.12207995504621466</c:v>
                </c:pt>
                <c:pt idx="300">
                  <c:v>0.12215879214759578</c:v>
                </c:pt>
                <c:pt idx="301">
                  <c:v>0.12223728720455279</c:v>
                </c:pt>
                <c:pt idx="302">
                  <c:v>0.12231544272943048</c:v>
                </c:pt>
                <c:pt idx="303">
                  <c:v>0.12239326120854102</c:v>
                </c:pt>
                <c:pt idx="304">
                  <c:v>0.12247074510251191</c:v>
                </c:pt>
                <c:pt idx="305">
                  <c:v>0.1225478968466286</c:v>
                </c:pt>
                <c:pt idx="306">
                  <c:v>0.12262471885117165</c:v>
                </c:pt>
                <c:pt idx="307">
                  <c:v>0.12270121350174786</c:v>
                </c:pt>
                <c:pt idx="308">
                  <c:v>0.12277738315961646</c:v>
                </c:pt>
                <c:pt idx="309">
                  <c:v>0.12285323016200995</c:v>
                </c:pt>
                <c:pt idx="310">
                  <c:v>0.12292875682244971</c:v>
                </c:pt>
                <c:pt idx="311">
                  <c:v>0.12300396543105634</c:v>
                </c:pt>
                <c:pt idx="312">
                  <c:v>0.12307885825485548</c:v>
                </c:pt>
                <c:pt idx="313">
                  <c:v>0.12315343753807831</c:v>
                </c:pt>
                <c:pt idx="314">
                  <c:v>0.12322770550245746</c:v>
                </c:pt>
                <c:pt idx="315">
                  <c:v>0.12330166434751814</c:v>
                </c:pt>
                <c:pt idx="316">
                  <c:v>0.1233753162508648</c:v>
                </c:pt>
                <c:pt idx="317">
                  <c:v>0.12344866336846307</c:v>
                </c:pt>
                <c:pt idx="318">
                  <c:v>0.12352170783491724</c:v>
                </c:pt>
                <c:pt idx="319">
                  <c:v>0.12359445176374374</c:v>
                </c:pt>
                <c:pt idx="320">
                  <c:v>0.12366689724763977</c:v>
                </c:pt>
                <c:pt idx="321">
                  <c:v>0.12373904635874831</c:v>
                </c:pt>
                <c:pt idx="322">
                  <c:v>0.12381090114891859</c:v>
                </c:pt>
                <c:pt idx="323">
                  <c:v>0.12388246364996258</c:v>
                </c:pt>
                <c:pt idx="324">
                  <c:v>0.12395373587390782</c:v>
                </c:pt>
                <c:pt idx="325">
                  <c:v>0.12402471981324584</c:v>
                </c:pt>
                <c:pt idx="326">
                  <c:v>0.12409541744117723</c:v>
                </c:pt>
                <c:pt idx="327">
                  <c:v>0.12416583071185264</c:v>
                </c:pt>
                <c:pt idx="328">
                  <c:v>0.12423596156061024</c:v>
                </c:pt>
                <c:pt idx="329">
                  <c:v>0.12430581190420947</c:v>
                </c:pt>
                <c:pt idx="330">
                  <c:v>0.12437538364106131</c:v>
                </c:pt>
                <c:pt idx="331">
                  <c:v>0.124444678651455</c:v>
                </c:pt>
                <c:pt idx="332">
                  <c:v>0.12451369879778131</c:v>
                </c:pt>
                <c:pt idx="333">
                  <c:v>0.1245824459247525</c:v>
                </c:pt>
                <c:pt idx="334">
                  <c:v>0.12465092185961901</c:v>
                </c:pt>
                <c:pt idx="335">
                  <c:v>0.12471912841238274</c:v>
                </c:pt>
                <c:pt idx="336">
                  <c:v>0.12478706737600725</c:v>
                </c:pt>
                <c:pt idx="337">
                  <c:v>0.12485474052662482</c:v>
                </c:pt>
                <c:pt idx="338">
                  <c:v>0.12492214962374038</c:v>
                </c:pt>
                <c:pt idx="339">
                  <c:v>0.12498929641043252</c:v>
                </c:pt>
                <c:pt idx="340">
                  <c:v>0.12505618261355131</c:v>
                </c:pt>
                <c:pt idx="341">
                  <c:v>0.12512280994391353</c:v>
                </c:pt>
                <c:pt idx="342">
                  <c:v>0.12518918009649468</c:v>
                </c:pt>
                <c:pt idx="343">
                  <c:v>0.12525529475061836</c:v>
                </c:pt>
                <c:pt idx="344">
                  <c:v>0.12532115557014287</c:v>
                </c:pt>
                <c:pt idx="345">
                  <c:v>0.12538676420364503</c:v>
                </c:pt>
                <c:pt idx="346">
                  <c:v>0.12545212228460137</c:v>
                </c:pt>
                <c:pt idx="347">
                  <c:v>0.12551723143156665</c:v>
                </c:pt>
                <c:pt idx="348">
                  <c:v>0.12558209324834996</c:v>
                </c:pt>
                <c:pt idx="349">
                  <c:v>0.12564670932418781</c:v>
                </c:pt>
                <c:pt idx="350">
                  <c:v>0.12571108123391539</c:v>
                </c:pt>
                <c:pt idx="351">
                  <c:v>0.12577521053813479</c:v>
                </c:pt>
                <c:pt idx="352">
                  <c:v>0.1258390987833812</c:v>
                </c:pt>
                <c:pt idx="353">
                  <c:v>0.1259027475022865</c:v>
                </c:pt>
                <c:pt idx="354">
                  <c:v>0.12596615821374063</c:v>
                </c:pt>
                <c:pt idx="355">
                  <c:v>0.12602933242305067</c:v>
                </c:pt>
                <c:pt idx="356">
                  <c:v>0.12609227162209749</c:v>
                </c:pt>
                <c:pt idx="357">
                  <c:v>0.12615497728949057</c:v>
                </c:pt>
                <c:pt idx="358">
                  <c:v>0.12621745089072017</c:v>
                </c:pt>
                <c:pt idx="359">
                  <c:v>0.12627969387830768</c:v>
                </c:pt>
                <c:pt idx="360">
                  <c:v>0.1263417076919538</c:v>
                </c:pt>
                <c:pt idx="361">
                  <c:v>0.12640349375868448</c:v>
                </c:pt>
                <c:pt idx="362">
                  <c:v>0.12646505349299519</c:v>
                </c:pt>
                <c:pt idx="363">
                  <c:v>0.12652638829699267</c:v>
                </c:pt>
                <c:pt idx="364">
                  <c:v>0.12658749956053519</c:v>
                </c:pt>
                <c:pt idx="365">
                  <c:v>0.1266483886613706</c:v>
                </c:pt>
                <c:pt idx="366">
                  <c:v>0.12670905696527249</c:v>
                </c:pt>
                <c:pt idx="367">
                  <c:v>0.12676950582617463</c:v>
                </c:pt>
                <c:pt idx="368">
                  <c:v>0.12682973658630334</c:v>
                </c:pt>
                <c:pt idx="369">
                  <c:v>0.12688975057630827</c:v>
                </c:pt>
                <c:pt idx="370">
                  <c:v>0.12694954911539125</c:v>
                </c:pt>
                <c:pt idx="371">
                  <c:v>0.12700913351143334</c:v>
                </c:pt>
                <c:pt idx="372">
                  <c:v>0.12706850506112033</c:v>
                </c:pt>
                <c:pt idx="373">
                  <c:v>0.12712766505006645</c:v>
                </c:pt>
                <c:pt idx="374">
                  <c:v>0.12718661475293622</c:v>
                </c:pt>
                <c:pt idx="375">
                  <c:v>0.12724535543356508</c:v>
                </c:pt>
                <c:pt idx="376">
                  <c:v>0.12730388834507794</c:v>
                </c:pt>
                <c:pt idx="377">
                  <c:v>0.12736221473000639</c:v>
                </c:pt>
                <c:pt idx="378">
                  <c:v>0.12742033582040443</c:v>
                </c:pt>
                <c:pt idx="379">
                  <c:v>0.12747825283796227</c:v>
                </c:pt>
                <c:pt idx="380">
                  <c:v>0.12753596699411909</c:v>
                </c:pt>
                <c:pt idx="381">
                  <c:v>0.12759347949017386</c:v>
                </c:pt>
                <c:pt idx="382">
                  <c:v>0.12765079151739503</c:v>
                </c:pt>
                <c:pt idx="383">
                  <c:v>0.12770790425712863</c:v>
                </c:pt>
                <c:pt idx="384">
                  <c:v>0.12776481888090496</c:v>
                </c:pt>
                <c:pt idx="385">
                  <c:v>0.12782153655054371</c:v>
                </c:pt>
                <c:pt idx="386">
                  <c:v>0.12787805841825803</c:v>
                </c:pt>
                <c:pt idx="387">
                  <c:v>0.12793438562675699</c:v>
                </c:pt>
                <c:pt idx="388">
                  <c:v>0.12799051930934677</c:v>
                </c:pt>
                <c:pt idx="389">
                  <c:v>0.12804646059003047</c:v>
                </c:pt>
                <c:pt idx="390">
                  <c:v>0.12810221058360682</c:v>
                </c:pt>
                <c:pt idx="391">
                  <c:v>0.12815777039576742</c:v>
                </c:pt>
                <c:pt idx="392">
                  <c:v>0.12821314112319263</c:v>
                </c:pt>
                <c:pt idx="393">
                  <c:v>0.12826832385364648</c:v>
                </c:pt>
                <c:pt idx="394">
                  <c:v>0.1283233196660703</c:v>
                </c:pt>
                <c:pt idx="395">
                  <c:v>0.12837812963067505</c:v>
                </c:pt>
                <c:pt idx="396">
                  <c:v>0.12843275480903232</c:v>
                </c:pt>
                <c:pt idx="397">
                  <c:v>0.12848719625416455</c:v>
                </c:pt>
                <c:pt idx="398">
                  <c:v>0.12854145501063396</c:v>
                </c:pt>
                <c:pt idx="399">
                  <c:v>0.12859553211463004</c:v>
                </c:pt>
                <c:pt idx="400">
                  <c:v>0.12864942859405631</c:v>
                </c:pt>
                <c:pt idx="401">
                  <c:v>0.12870314546861583</c:v>
                </c:pt>
                <c:pt idx="402">
                  <c:v>0.12875668374989571</c:v>
                </c:pt>
                <c:pt idx="403">
                  <c:v>0.12881004444145031</c:v>
                </c:pt>
                <c:pt idx="404">
                  <c:v>0.12886322853888368</c:v>
                </c:pt>
                <c:pt idx="405">
                  <c:v>0.12891623702993099</c:v>
                </c:pt>
                <c:pt idx="406">
                  <c:v>0.12896907089453852</c:v>
                </c:pt>
                <c:pt idx="407">
                  <c:v>0.12902173110494317</c:v>
                </c:pt>
                <c:pt idx="408">
                  <c:v>0.1290742186257505</c:v>
                </c:pt>
                <c:pt idx="409">
                  <c:v>0.12912653441401239</c:v>
                </c:pt>
                <c:pt idx="410">
                  <c:v>0.12917867941930308</c:v>
                </c:pt>
                <c:pt idx="411">
                  <c:v>0.12923065458379468</c:v>
                </c:pt>
                <c:pt idx="412">
                  <c:v>0.12928246084233169</c:v>
                </c:pt>
                <c:pt idx="413">
                  <c:v>0.12933409912250451</c:v>
                </c:pt>
                <c:pt idx="414">
                  <c:v>0.12938557034472215</c:v>
                </c:pt>
                <c:pt idx="415">
                  <c:v>0.12943687542228388</c:v>
                </c:pt>
                <c:pt idx="416">
                  <c:v>0.12948801526145015</c:v>
                </c:pt>
                <c:pt idx="417">
                  <c:v>0.12953899076151273</c:v>
                </c:pt>
                <c:pt idx="418">
                  <c:v>0.12958980281486365</c:v>
                </c:pt>
                <c:pt idx="419">
                  <c:v>0.12964045230706386</c:v>
                </c:pt>
                <c:pt idx="420">
                  <c:v>0.12969094011691026</c:v>
                </c:pt>
                <c:pt idx="421">
                  <c:v>0.12974126711650286</c:v>
                </c:pt>
                <c:pt idx="422">
                  <c:v>0.1297914341713102</c:v>
                </c:pt>
                <c:pt idx="423">
                  <c:v>0.12984144214023488</c:v>
                </c:pt>
                <c:pt idx="424">
                  <c:v>0.12989129187567747</c:v>
                </c:pt>
                <c:pt idx="425">
                  <c:v>0.12994098422360026</c:v>
                </c:pt>
                <c:pt idx="426">
                  <c:v>0.12999052002359002</c:v>
                </c:pt>
                <c:pt idx="427">
                  <c:v>0.13003990010891978</c:v>
                </c:pt>
                <c:pt idx="428">
                  <c:v>0.13008912530661049</c:v>
                </c:pt>
                <c:pt idx="429">
                  <c:v>0.13013819643749125</c:v>
                </c:pt>
                <c:pt idx="430">
                  <c:v>0.13018711431625923</c:v>
                </c:pt>
                <c:pt idx="431">
                  <c:v>0.13023587975153889</c:v>
                </c:pt>
                <c:pt idx="432">
                  <c:v>0.13028449354594024</c:v>
                </c:pt>
                <c:pt idx="433">
                  <c:v>0.13033295649611676</c:v>
                </c:pt>
                <c:pt idx="434">
                  <c:v>0.13038126939282235</c:v>
                </c:pt>
                <c:pt idx="435">
                  <c:v>0.1304294330209676</c:v>
                </c:pt>
                <c:pt idx="436">
                  <c:v>0.1304774481596758</c:v>
                </c:pt>
                <c:pt idx="437">
                  <c:v>0.13052531558233776</c:v>
                </c:pt>
                <c:pt idx="438">
                  <c:v>0.13057303605666634</c:v>
                </c:pt>
                <c:pt idx="439">
                  <c:v>0.13062061034475034</c:v>
                </c:pt>
                <c:pt idx="440">
                  <c:v>0.13066803920310752</c:v>
                </c:pt>
                <c:pt idx="441">
                  <c:v>0.13071532338273723</c:v>
                </c:pt>
                <c:pt idx="442">
                  <c:v>0.1307624636291724</c:v>
                </c:pt>
                <c:pt idx="443">
                  <c:v>0.1308094606825308</c:v>
                </c:pt>
                <c:pt idx="444">
                  <c:v>0.13085631527756589</c:v>
                </c:pt>
                <c:pt idx="445">
                  <c:v>0.13090302814371702</c:v>
                </c:pt>
                <c:pt idx="446">
                  <c:v>0.13094960000515882</c:v>
                </c:pt>
                <c:pt idx="447">
                  <c:v>0.13099603158085066</c:v>
                </c:pt>
                <c:pt idx="448">
                  <c:v>0.13104232358458462</c:v>
                </c:pt>
                <c:pt idx="449">
                  <c:v>0.13108847672503382</c:v>
                </c:pt>
                <c:pt idx="450">
                  <c:v>0.13113449170579958</c:v>
                </c:pt>
                <c:pt idx="451">
                  <c:v>0.13118036922545834</c:v>
                </c:pt>
                <c:pt idx="452">
                  <c:v>0.13122610997760803</c:v>
                </c:pt>
                <c:pt idx="453">
                  <c:v>0.13127171465091364</c:v>
                </c:pt>
                <c:pt idx="454">
                  <c:v>0.13131718392915293</c:v>
                </c:pt>
                <c:pt idx="455">
                  <c:v>0.13136251849126063</c:v>
                </c:pt>
                <c:pt idx="456">
                  <c:v>0.13140771901137319</c:v>
                </c:pt>
                <c:pt idx="457">
                  <c:v>0.13145278615887224</c:v>
                </c:pt>
                <c:pt idx="458">
                  <c:v>0.1314977205984281</c:v>
                </c:pt>
                <c:pt idx="459">
                  <c:v>0.13154252299004235</c:v>
                </c:pt>
                <c:pt idx="460">
                  <c:v>0.1315871939890903</c:v>
                </c:pt>
                <c:pt idx="461">
                  <c:v>0.1316317342463629</c:v>
                </c:pt>
                <c:pt idx="462">
                  <c:v>0.1316761444081079</c:v>
                </c:pt>
                <c:pt idx="463">
                  <c:v>0.13172042511607102</c:v>
                </c:pt>
                <c:pt idx="464">
                  <c:v>0.13176457700753619</c:v>
                </c:pt>
                <c:pt idx="465">
                  <c:v>0.13180860071536588</c:v>
                </c:pt>
                <c:pt idx="466">
                  <c:v>0.1318524968680404</c:v>
                </c:pt>
                <c:pt idx="467">
                  <c:v>0.13189626608969723</c:v>
                </c:pt>
                <c:pt idx="468">
                  <c:v>0.13193990900016975</c:v>
                </c:pt>
                <c:pt idx="469">
                  <c:v>0.13198342621502543</c:v>
                </c:pt>
                <c:pt idx="470">
                  <c:v>0.13202681834560381</c:v>
                </c:pt>
                <c:pt idx="471">
                  <c:v>0.13207008599905395</c:v>
                </c:pt>
                <c:pt idx="472">
                  <c:v>0.13211322977837156</c:v>
                </c:pt>
                <c:pt idx="473">
                  <c:v>0.13215625028243555</c:v>
                </c:pt>
                <c:pt idx="474">
                  <c:v>0.13219914810604444</c:v>
                </c:pt>
                <c:pt idx="475">
                  <c:v>0.13224192383995209</c:v>
                </c:pt>
                <c:pt idx="476">
                  <c:v>0.1322845780709033</c:v>
                </c:pt>
                <c:pt idx="477">
                  <c:v>0.13232711138166892</c:v>
                </c:pt>
                <c:pt idx="478">
                  <c:v>0.13236952435108051</c:v>
                </c:pt>
                <c:pt idx="479">
                  <c:v>0.13241181755406481</c:v>
                </c:pt>
                <c:pt idx="480">
                  <c:v>0.13245399156167761</c:v>
                </c:pt>
                <c:pt idx="481">
                  <c:v>0.13249604694113754</c:v>
                </c:pt>
                <c:pt idx="482">
                  <c:v>0.13253798425585919</c:v>
                </c:pt>
                <c:pt idx="483">
                  <c:v>0.13257980406548608</c:v>
                </c:pt>
                <c:pt idx="484">
                  <c:v>0.13262150692592337</c:v>
                </c:pt>
                <c:pt idx="485">
                  <c:v>0.13266309338936988</c:v>
                </c:pt>
                <c:pt idx="486">
                  <c:v>0.13270456400435005</c:v>
                </c:pt>
                <c:pt idx="487">
                  <c:v>0.13274591931574559</c:v>
                </c:pt>
                <c:pt idx="488">
                  <c:v>0.13278715986482661</c:v>
                </c:pt>
                <c:pt idx="489">
                  <c:v>0.1328282861892825</c:v>
                </c:pt>
                <c:pt idx="490">
                  <c:v>0.13286929882325255</c:v>
                </c:pt>
                <c:pt idx="491">
                  <c:v>0.13291019829735612</c:v>
                </c:pt>
                <c:pt idx="492">
                  <c:v>0.13295098513872278</c:v>
                </c:pt>
                <c:pt idx="493">
                  <c:v>0.13299165987102157</c:v>
                </c:pt>
                <c:pt idx="494">
                  <c:v>0.13303222301449066</c:v>
                </c:pt>
                <c:pt idx="495">
                  <c:v>0.13307267508596624</c:v>
                </c:pt>
                <c:pt idx="496">
                  <c:v>0.13311301659891117</c:v>
                </c:pt>
                <c:pt idx="497">
                  <c:v>0.13315324806344347</c:v>
                </c:pt>
                <c:pt idx="498">
                  <c:v>0.13319336998636436</c:v>
                </c:pt>
              </c:numCache>
            </c:numRef>
          </c:yVal>
          <c:smooth val="0"/>
        </c:ser>
        <c:ser>
          <c:idx val="5"/>
          <c:order val="6"/>
          <c:tx>
            <c:strRef>
              <c:f>'HbA1c&gt;80_adjusted'!$P$2</c:f>
              <c:strCache>
                <c:ptCount val="1"/>
                <c:pt idx="0">
                  <c:v>Upper 3sd</c:v>
                </c:pt>
              </c:strCache>
            </c:strRef>
          </c:tx>
          <c:spPr>
            <a:ln w="38100">
              <a:solidFill>
                <a:schemeClr val="tx2">
                  <a:lumMod val="50000"/>
                </a:schemeClr>
              </a:solidFill>
              <a:prstDash val="sysDot"/>
            </a:ln>
          </c:spPr>
          <c:marker>
            <c:symbol val="none"/>
          </c:marker>
          <c:xVal>
            <c:numRef>
              <c:f>'HbA1c&gt;80_adjusted'!$L$3:$L$501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'HbA1c&gt;80_adjusted'!$P$3:$P$501</c:f>
              <c:numCache>
                <c:formatCode>0%</c:formatCode>
                <c:ptCount val="499"/>
                <c:pt idx="0">
                  <c:v>0.93590132996650421</c:v>
                </c:pt>
                <c:pt idx="1">
                  <c:v>0.88281390159508866</c:v>
                </c:pt>
                <c:pt idx="2">
                  <c:v>0.83805331140289407</c:v>
                </c:pt>
                <c:pt idx="3">
                  <c:v>0.79974911541124005</c:v>
                </c:pt>
                <c:pt idx="4">
                  <c:v>0.76655702735574849</c:v>
                </c:pt>
                <c:pt idx="5">
                  <c:v>0.73748536476489834</c:v>
                </c:pt>
                <c:pt idx="6">
                  <c:v>0.71178606846287973</c:v>
                </c:pt>
                <c:pt idx="7">
                  <c:v>0.68888387374644555</c:v>
                </c:pt>
                <c:pt idx="8">
                  <c:v>0.66832889206322221</c:v>
                </c:pt>
                <c:pt idx="9">
                  <c:v>0.64976403541641192</c:v>
                </c:pt>
                <c:pt idx="10">
                  <c:v>0.63290212404980639</c:v>
                </c:pt>
                <c:pt idx="11">
                  <c:v>0.61750947245981191</c:v>
                </c:pt>
                <c:pt idx="12">
                  <c:v>0.60339390752427469</c:v>
                </c:pt>
                <c:pt idx="13">
                  <c:v>0.5903958800613871</c:v>
                </c:pt>
                <c:pt idx="14">
                  <c:v>0.57838177464894835</c:v>
                </c:pt>
                <c:pt idx="15">
                  <c:v>0.56723880719450059</c:v>
                </c:pt>
                <c:pt idx="16">
                  <c:v>0.55687108638273619</c:v>
                </c:pt>
                <c:pt idx="17">
                  <c:v>0.54719653988210559</c:v>
                </c:pt>
                <c:pt idx="18">
                  <c:v>0.53814449106759366</c:v>
                </c:pt>
                <c:pt idx="19">
                  <c:v>0.52965373069934263</c:v>
                </c:pt>
                <c:pt idx="20">
                  <c:v>0.52167096917647515</c:v>
                </c:pt>
                <c:pt idx="21">
                  <c:v>0.51414958428085211</c:v>
                </c:pt>
                <c:pt idx="22">
                  <c:v>0.50704860043188971</c:v>
                </c:pt>
                <c:pt idx="23">
                  <c:v>0.50033185085983067</c:v>
                </c:pt>
                <c:pt idx="24">
                  <c:v>0.49396728544457713</c:v>
                </c:pt>
                <c:pt idx="25">
                  <c:v>0.48792639541030985</c:v>
                </c:pt>
                <c:pt idx="26">
                  <c:v>0.48218373241282098</c:v>
                </c:pt>
                <c:pt idx="27">
                  <c:v>0.47671650437017582</c:v>
                </c:pt>
                <c:pt idx="28">
                  <c:v>0.47150423406909392</c:v>
                </c:pt>
                <c:pt idx="29">
                  <c:v>0.46652846941780063</c:v>
                </c:pt>
                <c:pt idx="30">
                  <c:v>0.4617725364206488</c:v>
                </c:pt>
                <c:pt idx="31">
                  <c:v>0.45722132767414353</c:v>
                </c:pt>
                <c:pt idx="32">
                  <c:v>0.45286112054176059</c:v>
                </c:pt>
                <c:pt idx="33">
                  <c:v>0.44867942024080859</c:v>
                </c:pt>
                <c:pt idx="34">
                  <c:v>0.44466482393219686</c:v>
                </c:pt>
                <c:pt idx="35">
                  <c:v>0.44080690259150446</c:v>
                </c:pt>
                <c:pt idx="36">
                  <c:v>0.43709609799391747</c:v>
                </c:pt>
                <c:pt idx="37">
                  <c:v>0.43352363259458548</c:v>
                </c:pt>
                <c:pt idx="38">
                  <c:v>0.43008143045150271</c:v>
                </c:pt>
                <c:pt idx="39">
                  <c:v>0.42676204763703701</c:v>
                </c:pt>
                <c:pt idx="40">
                  <c:v>0.42355861082993751</c:v>
                </c:pt>
                <c:pt idx="41">
                  <c:v>0.4204647629823911</c:v>
                </c:pt>
                <c:pt idx="42">
                  <c:v>0.41747461512470563</c:v>
                </c:pt>
                <c:pt idx="43">
                  <c:v>0.41747461512470563</c:v>
                </c:pt>
                <c:pt idx="44">
                  <c:v>0.41458270350993803</c:v>
                </c:pt>
                <c:pt idx="45">
                  <c:v>0.41178395141748197</c:v>
                </c:pt>
                <c:pt idx="46">
                  <c:v>0.40907363503241412</c:v>
                </c:pt>
                <c:pt idx="47">
                  <c:v>0.40644735289963274</c:v>
                </c:pt>
                <c:pt idx="48">
                  <c:v>0.40390099852121331</c:v>
                </c:pt>
                <c:pt idx="49">
                  <c:v>0.40143073572413118</c:v>
                </c:pt>
                <c:pt idx="50">
                  <c:v>0.39903297647538011</c:v>
                </c:pt>
                <c:pt idx="51">
                  <c:v>0.39670436086398375</c:v>
                </c:pt>
                <c:pt idx="52">
                  <c:v>0.39444173900567214</c:v>
                </c:pt>
                <c:pt idx="53">
                  <c:v>0.39224215465706758</c:v>
                </c:pt>
                <c:pt idx="54">
                  <c:v>0.39010283035290122</c:v>
                </c:pt>
                <c:pt idx="55">
                  <c:v>0.38802115390275776</c:v>
                </c:pt>
                <c:pt idx="56">
                  <c:v>0.3859946661036735</c:v>
                </c:pt>
                <c:pt idx="57">
                  <c:v>0.38402104954206789</c:v>
                </c:pt>
                <c:pt idx="58">
                  <c:v>0.3820981183733746</c:v>
                </c:pt>
                <c:pt idx="59">
                  <c:v>0.38022380898066643</c:v>
                </c:pt>
                <c:pt idx="60">
                  <c:v>0.37839617142484111</c:v>
                </c:pt>
                <c:pt idx="61">
                  <c:v>0.3766133616087704</c:v>
                </c:pt>
                <c:pt idx="62">
                  <c:v>0.37487363408642388</c:v>
                </c:pt>
                <c:pt idx="63">
                  <c:v>0.37317533545551901</c:v>
                </c:pt>
                <c:pt idx="64">
                  <c:v>0.37151689827887896</c:v>
                </c:pt>
                <c:pt idx="65">
                  <c:v>0.36989683548550928</c:v>
                </c:pt>
                <c:pt idx="66">
                  <c:v>0.36831373520754318</c:v>
                </c:pt>
                <c:pt idx="67">
                  <c:v>0.36676625601374718</c:v>
                </c:pt>
                <c:pt idx="68">
                  <c:v>0.36525312250429381</c:v>
                </c:pt>
                <c:pt idx="69">
                  <c:v>0.36377312123506728</c:v>
                </c:pt>
                <c:pt idx="70">
                  <c:v>0.36232509694292703</c:v>
                </c:pt>
                <c:pt idx="71">
                  <c:v>0.36090794904616313</c:v>
                </c:pt>
                <c:pt idx="72">
                  <c:v>0.35952062839687904</c:v>
                </c:pt>
                <c:pt idx="73">
                  <c:v>0.3581621342642643</c:v>
                </c:pt>
                <c:pt idx="74">
                  <c:v>0.35683151152971826</c:v>
                </c:pt>
                <c:pt idx="75">
                  <c:v>0.35552784807655918</c:v>
                </c:pt>
                <c:pt idx="76">
                  <c:v>0.35425027235865519</c:v>
                </c:pt>
                <c:pt idx="77">
                  <c:v>0.35299795113374283</c:v>
                </c:pt>
                <c:pt idx="78">
                  <c:v>0.35177008734848175</c:v>
                </c:pt>
                <c:pt idx="79">
                  <c:v>0.35056591816345389</c:v>
                </c:pt>
                <c:pt idx="80">
                  <c:v>0.34938471310735275</c:v>
                </c:pt>
                <c:pt idx="81">
                  <c:v>0.34822577235054863</c:v>
                </c:pt>
                <c:pt idx="82">
                  <c:v>0.34708842508906118</c:v>
                </c:pt>
                <c:pt idx="83">
                  <c:v>0.34597202803073623</c:v>
                </c:pt>
                <c:pt idx="84">
                  <c:v>0.34487596397611686</c:v>
                </c:pt>
                <c:pt idx="85">
                  <c:v>0.34379964048712425</c:v>
                </c:pt>
                <c:pt idx="86">
                  <c:v>0.34274248863723356</c:v>
                </c:pt>
                <c:pt idx="87">
                  <c:v>0.34170396183734603</c:v>
                </c:pt>
                <c:pt idx="88">
                  <c:v>0.34068353473202667</c:v>
                </c:pt>
                <c:pt idx="89">
                  <c:v>0.33968070216120511</c:v>
                </c:pt>
                <c:pt idx="90">
                  <c:v>0.33869497818282301</c:v>
                </c:pt>
                <c:pt idx="91">
                  <c:v>0.33772589515226931</c:v>
                </c:pt>
                <c:pt idx="92">
                  <c:v>0.33677300285476314</c:v>
                </c:pt>
                <c:pt idx="93">
                  <c:v>0.33583586768714252</c:v>
                </c:pt>
                <c:pt idx="94">
                  <c:v>0.33491407188578587</c:v>
                </c:pt>
                <c:pt idx="95">
                  <c:v>0.33400721279763873</c:v>
                </c:pt>
                <c:pt idx="96">
                  <c:v>0.33311490219154555</c:v>
                </c:pt>
                <c:pt idx="97">
                  <c:v>0.33223676560729321</c:v>
                </c:pt>
                <c:pt idx="98">
                  <c:v>0.33137244173996067</c:v>
                </c:pt>
                <c:pt idx="99">
                  <c:v>0.33052158185734803</c:v>
                </c:pt>
                <c:pt idx="100">
                  <c:v>0.32968384924841354</c:v>
                </c:pt>
                <c:pt idx="101">
                  <c:v>0.32885891870079748</c:v>
                </c:pt>
                <c:pt idx="102">
                  <c:v>0.32804647600564724</c:v>
                </c:pt>
                <c:pt idx="103">
                  <c:v>0.32724621748808053</c:v>
                </c:pt>
                <c:pt idx="104">
                  <c:v>0.32645784956174267</c:v>
                </c:pt>
                <c:pt idx="105">
                  <c:v>0.32568108830601533</c:v>
                </c:pt>
                <c:pt idx="106">
                  <c:v>0.32491565906453718</c:v>
                </c:pt>
                <c:pt idx="107">
                  <c:v>0.32416129606378263</c:v>
                </c:pt>
                <c:pt idx="108">
                  <c:v>0.32341774205053275</c:v>
                </c:pt>
                <c:pt idx="109">
                  <c:v>0.32268474794714636</c:v>
                </c:pt>
                <c:pt idx="110">
                  <c:v>0.32196207252361403</c:v>
                </c:pt>
                <c:pt idx="111">
                  <c:v>0.32124948208544157</c:v>
                </c:pt>
                <c:pt idx="112">
                  <c:v>0.32054675017647294</c:v>
                </c:pt>
                <c:pt idx="113">
                  <c:v>0.31985365729581938</c:v>
                </c:pt>
                <c:pt idx="114">
                  <c:v>0.31916999062811252</c:v>
                </c:pt>
                <c:pt idx="115">
                  <c:v>0.31849554378635248</c:v>
                </c:pt>
                <c:pt idx="116">
                  <c:v>0.3178301165666631</c:v>
                </c:pt>
                <c:pt idx="117">
                  <c:v>0.31717351471431271</c:v>
                </c:pt>
                <c:pt idx="118">
                  <c:v>0.31652554970039648</c:v>
                </c:pt>
                <c:pt idx="119">
                  <c:v>0.31588603850861352</c:v>
                </c:pt>
                <c:pt idx="120">
                  <c:v>0.31525480343160672</c:v>
                </c:pt>
                <c:pt idx="121">
                  <c:v>0.31463167187636482</c:v>
                </c:pt>
                <c:pt idx="122">
                  <c:v>0.31401647617821693</c:v>
                </c:pt>
                <c:pt idx="123">
                  <c:v>0.31340905342297559</c:v>
                </c:pt>
                <c:pt idx="124">
                  <c:v>0.31280924527681292</c:v>
                </c:pt>
                <c:pt idx="125">
                  <c:v>0.31221689782347734</c:v>
                </c:pt>
                <c:pt idx="126">
                  <c:v>0.31163186140848081</c:v>
                </c:pt>
                <c:pt idx="127">
                  <c:v>0.31105399048990878</c:v>
                </c:pt>
                <c:pt idx="128">
                  <c:v>0.31048314349552369</c:v>
                </c:pt>
                <c:pt idx="129">
                  <c:v>0.30991918268585278</c:v>
                </c:pt>
                <c:pt idx="130">
                  <c:v>0.30936197402296717</c:v>
                </c:pt>
                <c:pt idx="131">
                  <c:v>0.30881138704467626</c:v>
                </c:pt>
                <c:pt idx="132">
                  <c:v>0.30826729474387671</c:v>
                </c:pt>
                <c:pt idx="133">
                  <c:v>0.3077295734528086</c:v>
                </c:pt>
                <c:pt idx="134">
                  <c:v>0.30719810273198739</c:v>
                </c:pt>
                <c:pt idx="135">
                  <c:v>0.30667276526358861</c:v>
                </c:pt>
                <c:pt idx="136">
                  <c:v>0.30615344674907968</c:v>
                </c:pt>
                <c:pt idx="137">
                  <c:v>0.3056400358108991</c:v>
                </c:pt>
                <c:pt idx="138">
                  <c:v>0.30513242389799661</c:v>
                </c:pt>
                <c:pt idx="139">
                  <c:v>0.30463050519505841</c:v>
                </c:pt>
                <c:pt idx="140">
                  <c:v>0.30413417653524788</c:v>
                </c:pt>
                <c:pt idx="141">
                  <c:v>0.3036433373163035</c:v>
                </c:pt>
                <c:pt idx="142">
                  <c:v>0.30315788941984345</c:v>
                </c:pt>
                <c:pt idx="143">
                  <c:v>0.30267773713373292</c:v>
                </c:pt>
                <c:pt idx="144">
                  <c:v>0.30220278707737913</c:v>
                </c:pt>
                <c:pt idx="145">
                  <c:v>0.30173294812982426</c:v>
                </c:pt>
                <c:pt idx="146">
                  <c:v>0.30126813136051439</c:v>
                </c:pt>
                <c:pt idx="147">
                  <c:v>0.30080824996262812</c:v>
                </c:pt>
                <c:pt idx="148">
                  <c:v>0.30035321918885333</c:v>
                </c:pt>
                <c:pt idx="149">
                  <c:v>0.29990295628950925</c:v>
                </c:pt>
                <c:pt idx="150">
                  <c:v>0.29945738045291026</c:v>
                </c:pt>
                <c:pt idx="151">
                  <c:v>0.29901641274788043</c:v>
                </c:pt>
                <c:pt idx="152">
                  <c:v>0.2985799760683247</c:v>
                </c:pt>
                <c:pt idx="153">
                  <c:v>0.2981479950797733</c:v>
                </c:pt>
                <c:pt idx="154">
                  <c:v>0.29772039616781537</c:v>
                </c:pt>
                <c:pt idx="155">
                  <c:v>0.29729710738834525</c:v>
                </c:pt>
                <c:pt idx="156">
                  <c:v>0.29687805841954545</c:v>
                </c:pt>
                <c:pt idx="157">
                  <c:v>0.29646318051553694</c:v>
                </c:pt>
                <c:pt idx="158">
                  <c:v>0.29605240646162823</c:v>
                </c:pt>
                <c:pt idx="159">
                  <c:v>0.29564567053109825</c:v>
                </c:pt>
                <c:pt idx="160">
                  <c:v>0.29524290844345302</c:v>
                </c:pt>
                <c:pt idx="161">
                  <c:v>0.29484405732409591</c:v>
                </c:pt>
                <c:pt idx="162">
                  <c:v>0.29444905566535656</c:v>
                </c:pt>
                <c:pt idx="163">
                  <c:v>0.29405784328882389</c:v>
                </c:pt>
                <c:pt idx="164">
                  <c:v>0.29367036130893326</c:v>
                </c:pt>
                <c:pt idx="165">
                  <c:v>0.29328655209775834</c:v>
                </c:pt>
                <c:pt idx="166">
                  <c:v>0.29290635925096081</c:v>
                </c:pt>
                <c:pt idx="167">
                  <c:v>0.29252972755485412</c:v>
                </c:pt>
                <c:pt idx="168">
                  <c:v>0.2921566029545381</c:v>
                </c:pt>
                <c:pt idx="169">
                  <c:v>0.29178693252306359</c:v>
                </c:pt>
                <c:pt idx="170">
                  <c:v>0.29142066443158887</c:v>
                </c:pt>
                <c:pt idx="171">
                  <c:v>0.29105774792048955</c:v>
                </c:pt>
                <c:pt idx="172">
                  <c:v>0.29069813327138749</c:v>
                </c:pt>
                <c:pt idx="173">
                  <c:v>0.29034177178006304</c:v>
                </c:pt>
                <c:pt idx="174">
                  <c:v>0.28998861573021956</c:v>
                </c:pt>
                <c:pt idx="175">
                  <c:v>0.28963861836806781</c:v>
                </c:pt>
                <c:pt idx="176">
                  <c:v>0.28929173387770013</c:v>
                </c:pt>
                <c:pt idx="177">
                  <c:v>0.28894791735722669</c:v>
                </c:pt>
                <c:pt idx="178">
                  <c:v>0.28860712479564504</c:v>
                </c:pt>
                <c:pt idx="179">
                  <c:v>0.2882693130504177</c:v>
                </c:pt>
                <c:pt idx="180">
                  <c:v>0.28793443982573114</c:v>
                </c:pt>
                <c:pt idx="181">
                  <c:v>0.28760246365141329</c:v>
                </c:pt>
                <c:pt idx="182">
                  <c:v>0.28727334386248504</c:v>
                </c:pt>
                <c:pt idx="183">
                  <c:v>0.28694704057932474</c:v>
                </c:pt>
                <c:pt idx="184">
                  <c:v>0.28662351468842207</c:v>
                </c:pt>
                <c:pt idx="185">
                  <c:v>0.28630272782370358</c:v>
                </c:pt>
                <c:pt idx="186">
                  <c:v>0.28598464234840759</c:v>
                </c:pt>
                <c:pt idx="187">
                  <c:v>0.2856692213374909</c:v>
                </c:pt>
                <c:pt idx="188">
                  <c:v>0.28535642856054838</c:v>
                </c:pt>
                <c:pt idx="189">
                  <c:v>0.28504622846522842</c:v>
                </c:pt>
                <c:pt idx="190">
                  <c:v>0.28473858616112735</c:v>
                </c:pt>
                <c:pt idx="191">
                  <c:v>0.28443346740414555</c:v>
                </c:pt>
                <c:pt idx="192">
                  <c:v>0.28413083858129184</c:v>
                </c:pt>
                <c:pt idx="193">
                  <c:v>0.28383066669591922</c:v>
                </c:pt>
                <c:pt idx="194">
                  <c:v>0.28353291935337838</c:v>
                </c:pt>
                <c:pt idx="195">
                  <c:v>0.28323756474707501</c:v>
                </c:pt>
                <c:pt idx="196">
                  <c:v>0.28294457164491799</c:v>
                </c:pt>
                <c:pt idx="197">
                  <c:v>0.28265390937614532</c:v>
                </c:pt>
                <c:pt idx="198">
                  <c:v>0.28236554781851486</c:v>
                </c:pt>
                <c:pt idx="199">
                  <c:v>0.28179560901592243</c:v>
                </c:pt>
                <c:pt idx="200">
                  <c:v>0.28151397415867829</c:v>
                </c:pt>
                <c:pt idx="201">
                  <c:v>0.28123452476476801</c:v>
                </c:pt>
                <c:pt idx="202">
                  <c:v>0.28095723327439953</c:v>
                </c:pt>
                <c:pt idx="203">
                  <c:v>0.28068207260648648</c:v>
                </c:pt>
                <c:pt idx="204">
                  <c:v>0.28040901614808822</c:v>
                </c:pt>
                <c:pt idx="205">
                  <c:v>0.28013803774413176</c:v>
                </c:pt>
                <c:pt idx="206">
                  <c:v>0.27986911168740713</c:v>
                </c:pt>
                <c:pt idx="207">
                  <c:v>0.27960221270882618</c:v>
                </c:pt>
                <c:pt idx="208">
                  <c:v>0.27933731596793904</c:v>
                </c:pt>
                <c:pt idx="209">
                  <c:v>0.27907439704369802</c:v>
                </c:pt>
                <c:pt idx="210">
                  <c:v>0.27881343192546293</c:v>
                </c:pt>
                <c:pt idx="211">
                  <c:v>0.27855439700423917</c:v>
                </c:pt>
                <c:pt idx="212">
                  <c:v>0.27829726906414309</c:v>
                </c:pt>
                <c:pt idx="213">
                  <c:v>0.27804202527408589</c:v>
                </c:pt>
                <c:pt idx="214">
                  <c:v>0.27778864317967128</c:v>
                </c:pt>
                <c:pt idx="215">
                  <c:v>0.27753710069529886</c:v>
                </c:pt>
                <c:pt idx="216">
                  <c:v>0.27728737609646814</c:v>
                </c:pt>
                <c:pt idx="217">
                  <c:v>0.2770394480122777</c:v>
                </c:pt>
                <c:pt idx="218">
                  <c:v>0.27679329541811121</c:v>
                </c:pt>
                <c:pt idx="219">
                  <c:v>0.27654889762850826</c:v>
                </c:pt>
                <c:pt idx="220">
                  <c:v>0.27630623429021212</c:v>
                </c:pt>
                <c:pt idx="221">
                  <c:v>0.27606528537538982</c:v>
                </c:pt>
                <c:pt idx="222">
                  <c:v>0.27582603117502014</c:v>
                </c:pt>
                <c:pt idx="223">
                  <c:v>0.275588452292444</c:v>
                </c:pt>
                <c:pt idx="224">
                  <c:v>0.27535252963707285</c:v>
                </c:pt>
                <c:pt idx="225">
                  <c:v>0.27511824441825083</c:v>
                </c:pt>
                <c:pt idx="226">
                  <c:v>0.2748855781392649</c:v>
                </c:pt>
                <c:pt idx="227">
                  <c:v>0.27465451259150125</c:v>
                </c:pt>
                <c:pt idx="228">
                  <c:v>0.27442502984874129</c:v>
                </c:pt>
                <c:pt idx="229">
                  <c:v>0.27419711226159449</c:v>
                </c:pt>
                <c:pt idx="230">
                  <c:v>0.27397074245206471</c:v>
                </c:pt>
                <c:pt idx="231">
                  <c:v>0.27374590330824511</c:v>
                </c:pt>
                <c:pt idx="232">
                  <c:v>0.27352257797913881</c:v>
                </c:pt>
                <c:pt idx="233">
                  <c:v>0.27330074986960146</c:v>
                </c:pt>
                <c:pt idx="234">
                  <c:v>0.27308040263540306</c:v>
                </c:pt>
                <c:pt idx="235">
                  <c:v>0.27286152017840432</c:v>
                </c:pt>
                <c:pt idx="236">
                  <c:v>0.27264408664184608</c:v>
                </c:pt>
                <c:pt idx="237">
                  <c:v>0.27242808640574778</c:v>
                </c:pt>
                <c:pt idx="238">
                  <c:v>0.27221350408241174</c:v>
                </c:pt>
                <c:pt idx="239">
                  <c:v>0.27200032451203127</c:v>
                </c:pt>
                <c:pt idx="240">
                  <c:v>0.27178853275839909</c:v>
                </c:pt>
                <c:pt idx="241">
                  <c:v>0.27157811410471389</c:v>
                </c:pt>
                <c:pt idx="242">
                  <c:v>0.27136905404948197</c:v>
                </c:pt>
                <c:pt idx="243">
                  <c:v>0.27116133830251155</c:v>
                </c:pt>
                <c:pt idx="244">
                  <c:v>0.27095495278099735</c:v>
                </c:pt>
                <c:pt idx="245">
                  <c:v>0.2707498836056933</c:v>
                </c:pt>
                <c:pt idx="246">
                  <c:v>0.27054611709717052</c:v>
                </c:pt>
                <c:pt idx="247">
                  <c:v>0.27034363977215864</c:v>
                </c:pt>
                <c:pt idx="248">
                  <c:v>0.2701424383399687</c:v>
                </c:pt>
                <c:pt idx="249">
                  <c:v>0.26994249969899431</c:v>
                </c:pt>
                <c:pt idx="250">
                  <c:v>0.26974381093329064</c:v>
                </c:pt>
                <c:pt idx="251">
                  <c:v>0.2695463593092276</c:v>
                </c:pt>
                <c:pt idx="252">
                  <c:v>0.26935013227221682</c:v>
                </c:pt>
                <c:pt idx="253">
                  <c:v>0.26915511744350934</c:v>
                </c:pt>
                <c:pt idx="254">
                  <c:v>0.2689613026170628</c:v>
                </c:pt>
                <c:pt idx="255">
                  <c:v>0.26876867575647667</c:v>
                </c:pt>
                <c:pt idx="256">
                  <c:v>0.26857722499199255</c:v>
                </c:pt>
                <c:pt idx="257">
                  <c:v>0.2683869386175593</c:v>
                </c:pt>
                <c:pt idx="258">
                  <c:v>0.26819780508796093</c:v>
                </c:pt>
                <c:pt idx="259">
                  <c:v>0.26800981301600524</c:v>
                </c:pt>
                <c:pt idx="260">
                  <c:v>0.26782295116977162</c:v>
                </c:pt>
                <c:pt idx="261">
                  <c:v>0.26763720846991818</c:v>
                </c:pt>
                <c:pt idx="262">
                  <c:v>0.26745257398704403</c:v>
                </c:pt>
                <c:pt idx="263">
                  <c:v>0.2672690369391077</c:v>
                </c:pt>
                <c:pt idx="264">
                  <c:v>0.26708658668889923</c:v>
                </c:pt>
                <c:pt idx="265">
                  <c:v>0.26690521274156476</c:v>
                </c:pt>
                <c:pt idx="266">
                  <c:v>0.26672490474218208</c:v>
                </c:pt>
                <c:pt idx="267">
                  <c:v>0.26654565247338724</c:v>
                </c:pt>
                <c:pt idx="268">
                  <c:v>0.26636744585304833</c:v>
                </c:pt>
                <c:pt idx="269">
                  <c:v>0.26619027493198882</c:v>
                </c:pt>
                <c:pt idx="270">
                  <c:v>0.2660141298917556</c:v>
                </c:pt>
                <c:pt idx="271">
                  <c:v>0.26583900104243358</c:v>
                </c:pt>
                <c:pt idx="272">
                  <c:v>0.26566487882050405</c:v>
                </c:pt>
                <c:pt idx="273">
                  <c:v>0.26549175378674678</c:v>
                </c:pt>
                <c:pt idx="274">
                  <c:v>0.26531961662418352</c:v>
                </c:pt>
                <c:pt idx="275">
                  <c:v>0.26514845813606347</c:v>
                </c:pt>
                <c:pt idx="276">
                  <c:v>0.26497826924388879</c:v>
                </c:pt>
                <c:pt idx="277">
                  <c:v>0.26480904098547914</c:v>
                </c:pt>
                <c:pt idx="278">
                  <c:v>0.264640764513075</c:v>
                </c:pt>
                <c:pt idx="279">
                  <c:v>0.26447343109147825</c:v>
                </c:pt>
                <c:pt idx="280">
                  <c:v>0.26430703209622952</c:v>
                </c:pt>
                <c:pt idx="281">
                  <c:v>0.26414155901182113</c:v>
                </c:pt>
                <c:pt idx="282">
                  <c:v>0.26397700342994507</c:v>
                </c:pt>
                <c:pt idx="283">
                  <c:v>0.26381335704777537</c:v>
                </c:pt>
                <c:pt idx="284">
                  <c:v>0.26365061166628351</c:v>
                </c:pt>
                <c:pt idx="285">
                  <c:v>0.26348875918858639</c:v>
                </c:pt>
                <c:pt idx="286">
                  <c:v>0.2633277916183267</c:v>
                </c:pt>
                <c:pt idx="287">
                  <c:v>0.26316770105808385</c:v>
                </c:pt>
                <c:pt idx="288">
                  <c:v>0.26300847970781555</c:v>
                </c:pt>
                <c:pt idx="289">
                  <c:v>0.26285011986332923</c:v>
                </c:pt>
                <c:pt idx="290">
                  <c:v>0.26269261391478277</c:v>
                </c:pt>
                <c:pt idx="291">
                  <c:v>0.26253595434521287</c:v>
                </c:pt>
                <c:pt idx="292">
                  <c:v>0.26238013372909225</c:v>
                </c:pt>
                <c:pt idx="293">
                  <c:v>0.26222514473091335</c:v>
                </c:pt>
                <c:pt idx="294">
                  <c:v>0.26207098010379887</c:v>
                </c:pt>
                <c:pt idx="295">
                  <c:v>0.26191763268813811</c:v>
                </c:pt>
                <c:pt idx="296">
                  <c:v>0.26176509541024928</c:v>
                </c:pt>
                <c:pt idx="297">
                  <c:v>0.26161336128106616</c:v>
                </c:pt>
                <c:pt idx="298">
                  <c:v>0.26146242339484893</c:v>
                </c:pt>
                <c:pt idx="299">
                  <c:v>0.26131227492791975</c:v>
                </c:pt>
                <c:pt idx="300">
                  <c:v>0.26116290913742052</c:v>
                </c:pt>
                <c:pt idx="301">
                  <c:v>0.26101431936009406</c:v>
                </c:pt>
                <c:pt idx="302">
                  <c:v>0.2608664990110876</c:v>
                </c:pt>
                <c:pt idx="303">
                  <c:v>0.26071944158277777</c:v>
                </c:pt>
                <c:pt idx="304">
                  <c:v>0.26057314064361703</c:v>
                </c:pt>
                <c:pt idx="305">
                  <c:v>0.26042758983700132</c:v>
                </c:pt>
                <c:pt idx="306">
                  <c:v>0.26028278288015755</c:v>
                </c:pt>
                <c:pt idx="307">
                  <c:v>0.26013871356305202</c:v>
                </c:pt>
                <c:pt idx="308">
                  <c:v>0.25999537574731707</c:v>
                </c:pt>
                <c:pt idx="309">
                  <c:v>0.25985276336519858</c:v>
                </c:pt>
                <c:pt idx="310">
                  <c:v>0.25971087041852081</c:v>
                </c:pt>
                <c:pt idx="311">
                  <c:v>0.25956969097767024</c:v>
                </c:pt>
                <c:pt idx="312">
                  <c:v>0.2594292191805978</c:v>
                </c:pt>
                <c:pt idx="313">
                  <c:v>0.25928944923183761</c:v>
                </c:pt>
                <c:pt idx="314">
                  <c:v>0.25915037540154445</c:v>
                </c:pt>
                <c:pt idx="315">
                  <c:v>0.25901199202454661</c:v>
                </c:pt>
                <c:pt idx="316">
                  <c:v>0.25887429349941671</c:v>
                </c:pt>
                <c:pt idx="317">
                  <c:v>0.25873727428755749</c:v>
                </c:pt>
                <c:pt idx="318">
                  <c:v>0.25860092891230446</c:v>
                </c:pt>
                <c:pt idx="319">
                  <c:v>0.2584652519580436</c:v>
                </c:pt>
                <c:pt idx="320">
                  <c:v>0.25833023806934419</c:v>
                </c:pt>
                <c:pt idx="321">
                  <c:v>0.25819588195010729</c:v>
                </c:pt>
                <c:pt idx="322">
                  <c:v>0.25806217836272782</c:v>
                </c:pt>
                <c:pt idx="323">
                  <c:v>0.25792912212727193</c:v>
                </c:pt>
                <c:pt idx="324">
                  <c:v>0.25779670812066779</c:v>
                </c:pt>
                <c:pt idx="325">
                  <c:v>0.2576649312759105</c:v>
                </c:pt>
                <c:pt idx="326">
                  <c:v>0.25753378658128012</c:v>
                </c:pt>
                <c:pt idx="327">
                  <c:v>0.25740326907957345</c:v>
                </c:pt>
                <c:pt idx="328">
                  <c:v>0.25727337386734839</c:v>
                </c:pt>
                <c:pt idx="329">
                  <c:v>0.25714409609418099</c:v>
                </c:pt>
                <c:pt idx="330">
                  <c:v>0.25701543096193502</c:v>
                </c:pt>
                <c:pt idx="331">
                  <c:v>0.25688737372404424</c:v>
                </c:pt>
                <c:pt idx="332">
                  <c:v>0.25675991968480544</c:v>
                </c:pt>
                <c:pt idx="333">
                  <c:v>0.25663306419868454</c:v>
                </c:pt>
                <c:pt idx="334">
                  <c:v>0.25650680266963355</c:v>
                </c:pt>
                <c:pt idx="335">
                  <c:v>0.25638113055041861</c:v>
                </c:pt>
                <c:pt idx="336">
                  <c:v>0.25625604334195945</c:v>
                </c:pt>
                <c:pt idx="337">
                  <c:v>0.25613153659267973</c:v>
                </c:pt>
                <c:pt idx="338">
                  <c:v>0.25600760589786797</c:v>
                </c:pt>
                <c:pt idx="339">
                  <c:v>0.25588424689904848</c:v>
                </c:pt>
                <c:pt idx="340">
                  <c:v>0.25576145528336319</c:v>
                </c:pt>
                <c:pt idx="341">
                  <c:v>0.25563922678296308</c:v>
                </c:pt>
                <c:pt idx="342">
                  <c:v>0.25551755717440977</c:v>
                </c:pt>
                <c:pt idx="343">
                  <c:v>0.25539644227808622</c:v>
                </c:pt>
                <c:pt idx="344">
                  <c:v>0.25527587795761769</c:v>
                </c:pt>
                <c:pt idx="345">
                  <c:v>0.25515586011930136</c:v>
                </c:pt>
                <c:pt idx="346">
                  <c:v>0.25503638471154533</c:v>
                </c:pt>
                <c:pt idx="347">
                  <c:v>0.25491744772431651</c:v>
                </c:pt>
                <c:pt idx="348">
                  <c:v>0.25479904518859747</c:v>
                </c:pt>
                <c:pt idx="349">
                  <c:v>0.25468117317585159</c:v>
                </c:pt>
                <c:pt idx="350">
                  <c:v>0.25456382779749692</c:v>
                </c:pt>
                <c:pt idx="351">
                  <c:v>0.25444700520438823</c:v>
                </c:pt>
                <c:pt idx="352">
                  <c:v>0.25433070158630733</c:v>
                </c:pt>
                <c:pt idx="353">
                  <c:v>0.25421491317146117</c:v>
                </c:pt>
                <c:pt idx="354">
                  <c:v>0.25409963622598786</c:v>
                </c:pt>
                <c:pt idx="355">
                  <c:v>0.25398486705347101</c:v>
                </c:pt>
                <c:pt idx="356">
                  <c:v>0.25387060199446004</c:v>
                </c:pt>
                <c:pt idx="357">
                  <c:v>0.25375683742599997</c:v>
                </c:pt>
                <c:pt idx="358">
                  <c:v>0.25364356976116692</c:v>
                </c:pt>
                <c:pt idx="359">
                  <c:v>0.25353079544861151</c:v>
                </c:pt>
                <c:pt idx="360">
                  <c:v>0.25341851097210905</c:v>
                </c:pt>
                <c:pt idx="361">
                  <c:v>0.25330671285011674</c:v>
                </c:pt>
                <c:pt idx="362">
                  <c:v>0.25319539763533755</c:v>
                </c:pt>
                <c:pt idx="363">
                  <c:v>0.25308456191429091</c:v>
                </c:pt>
                <c:pt idx="364">
                  <c:v>0.25297420230688966</c:v>
                </c:pt>
                <c:pt idx="365">
                  <c:v>0.25286431546602373</c:v>
                </c:pt>
                <c:pt idx="366">
                  <c:v>0.2527548980771499</c:v>
                </c:pt>
                <c:pt idx="367">
                  <c:v>0.25264594685788799</c:v>
                </c:pt>
                <c:pt idx="368">
                  <c:v>0.25253745855762266</c:v>
                </c:pt>
                <c:pt idx="369">
                  <c:v>0.25242942995711187</c:v>
                </c:pt>
                <c:pt idx="370">
                  <c:v>0.25232185786810052</c:v>
                </c:pt>
                <c:pt idx="371">
                  <c:v>0.25221473913294051</c:v>
                </c:pt>
                <c:pt idx="372">
                  <c:v>0.25210807062421586</c:v>
                </c:pt>
                <c:pt idx="373">
                  <c:v>0.25200184924437374</c:v>
                </c:pt>
                <c:pt idx="374">
                  <c:v>0.25189607192536101</c:v>
                </c:pt>
                <c:pt idx="375">
                  <c:v>0.25179073562826587</c:v>
                </c:pt>
                <c:pt idx="376">
                  <c:v>0.25168583734296496</c:v>
                </c:pt>
                <c:pt idx="377">
                  <c:v>0.25158137408777576</c:v>
                </c:pt>
                <c:pt idx="378">
                  <c:v>0.25147734290911394</c:v>
                </c:pt>
                <c:pt idx="379">
                  <c:v>0.25137374088115555</c:v>
                </c:pt>
                <c:pt idx="380">
                  <c:v>0.25127056510550444</c:v>
                </c:pt>
                <c:pt idx="381">
                  <c:v>0.25116781271086452</c:v>
                </c:pt>
                <c:pt idx="382">
                  <c:v>0.25106548085271657</c:v>
                </c:pt>
                <c:pt idx="383">
                  <c:v>0.25096356671299958</c:v>
                </c:pt>
                <c:pt idx="384">
                  <c:v>0.25086206749979761</c:v>
                </c:pt>
                <c:pt idx="385">
                  <c:v>0.2507609804470296</c:v>
                </c:pt>
                <c:pt idx="386">
                  <c:v>0.25066030281414514</c:v>
                </c:pt>
                <c:pt idx="387">
                  <c:v>0.25056003188582388</c:v>
                </c:pt>
                <c:pt idx="388">
                  <c:v>0.250460164971679</c:v>
                </c:pt>
                <c:pt idx="389">
                  <c:v>0.25036069940596567</c:v>
                </c:pt>
                <c:pt idx="390">
                  <c:v>0.250261632547293</c:v>
                </c:pt>
                <c:pt idx="391">
                  <c:v>0.25016296177834019</c:v>
                </c:pt>
                <c:pt idx="392">
                  <c:v>0.25006468450557712</c:v>
                </c:pt>
                <c:pt idx="393">
                  <c:v>0.24996679815898834</c:v>
                </c:pt>
                <c:pt idx="394">
                  <c:v>0.24986930019180109</c:v>
                </c:pt>
                <c:pt idx="395">
                  <c:v>0.24977218808021751</c:v>
                </c:pt>
                <c:pt idx="396">
                  <c:v>0.24967545932315002</c:v>
                </c:pt>
                <c:pt idx="397">
                  <c:v>0.2495791114419609</c:v>
                </c:pt>
                <c:pt idx="398">
                  <c:v>0.24948314198020519</c:v>
                </c:pt>
                <c:pt idx="399">
                  <c:v>0.24938754850337716</c:v>
                </c:pt>
                <c:pt idx="400">
                  <c:v>0.24929232859866068</c:v>
                </c:pt>
                <c:pt idx="401">
                  <c:v>0.24919747987468246</c:v>
                </c:pt>
                <c:pt idx="402">
                  <c:v>0.24910299996126911</c:v>
                </c:pt>
                <c:pt idx="403">
                  <c:v>0.24900888650920758</c:v>
                </c:pt>
                <c:pt idx="404">
                  <c:v>0.2489151371900083</c:v>
                </c:pt>
                <c:pt idx="405">
                  <c:v>0.24882174969567269</c:v>
                </c:pt>
                <c:pt idx="406">
                  <c:v>0.24872872173846247</c:v>
                </c:pt>
                <c:pt idx="407">
                  <c:v>0.24863605105067318</c:v>
                </c:pt>
                <c:pt idx="408">
                  <c:v>0.24854373538441032</c:v>
                </c:pt>
                <c:pt idx="409">
                  <c:v>0.24845177251136855</c:v>
                </c:pt>
                <c:pt idx="410">
                  <c:v>0.24836016022261415</c:v>
                </c:pt>
                <c:pt idx="411">
                  <c:v>0.24826889632836985</c:v>
                </c:pt>
                <c:pt idx="412">
                  <c:v>0.24817797865780331</c:v>
                </c:pt>
                <c:pt idx="413">
                  <c:v>0.24808740505881768</c:v>
                </c:pt>
                <c:pt idx="414">
                  <c:v>0.24799717339784558</c:v>
                </c:pt>
                <c:pt idx="415">
                  <c:v>0.24790728155964548</c:v>
                </c:pt>
                <c:pt idx="416">
                  <c:v>0.24781772744710084</c:v>
                </c:pt>
                <c:pt idx="417">
                  <c:v>0.24772850898102225</c:v>
                </c:pt>
                <c:pt idx="418">
                  <c:v>0.24763962409995163</c:v>
                </c:pt>
                <c:pt idx="419">
                  <c:v>0.2475510707599694</c:v>
                </c:pt>
                <c:pt idx="420">
                  <c:v>0.24746284693450432</c:v>
                </c:pt>
                <c:pt idx="421">
                  <c:v>0.2473749506141453</c:v>
                </c:pt>
                <c:pt idx="422">
                  <c:v>0.24728737980645635</c:v>
                </c:pt>
                <c:pt idx="423">
                  <c:v>0.24720013253579343</c:v>
                </c:pt>
                <c:pt idx="424">
                  <c:v>0.24711320684312396</c:v>
                </c:pt>
                <c:pt idx="425">
                  <c:v>0.24702660078584862</c:v>
                </c:pt>
                <c:pt idx="426">
                  <c:v>0.24694031243762563</c:v>
                </c:pt>
                <c:pt idx="427">
                  <c:v>0.24685433988819683</c:v>
                </c:pt>
                <c:pt idx="428">
                  <c:v>0.24676868124321658</c:v>
                </c:pt>
                <c:pt idx="429">
                  <c:v>0.24668333462408273</c:v>
                </c:pt>
                <c:pt idx="430">
                  <c:v>0.2465982981677694</c:v>
                </c:pt>
                <c:pt idx="431">
                  <c:v>0.24651357002666252</c:v>
                </c:pt>
                <c:pt idx="432">
                  <c:v>0.2464291483683968</c:v>
                </c:pt>
                <c:pt idx="433">
                  <c:v>0.24634503137569555</c:v>
                </c:pt>
                <c:pt idx="434">
                  <c:v>0.24626121724621189</c:v>
                </c:pt>
                <c:pt idx="435">
                  <c:v>0.24617770419237225</c:v>
                </c:pt>
                <c:pt idx="436">
                  <c:v>0.24609449044122197</c:v>
                </c:pt>
                <c:pt idx="437">
                  <c:v>0.24601157423427275</c:v>
                </c:pt>
                <c:pt idx="438">
                  <c:v>0.24592895382735191</c:v>
                </c:pt>
                <c:pt idx="439">
                  <c:v>0.24584662749045375</c:v>
                </c:pt>
                <c:pt idx="440">
                  <c:v>0.24576459350759286</c:v>
                </c:pt>
                <c:pt idx="441">
                  <c:v>0.24568285017665897</c:v>
                </c:pt>
                <c:pt idx="442">
                  <c:v>0.24560139580927368</c:v>
                </c:pt>
                <c:pt idx="443">
                  <c:v>0.24552022873064941</c:v>
                </c:pt>
                <c:pt idx="444">
                  <c:v>0.24543934727944955</c:v>
                </c:pt>
                <c:pt idx="445">
                  <c:v>0.24535874980765068</c:v>
                </c:pt>
                <c:pt idx="446">
                  <c:v>0.24527843468040647</c:v>
                </c:pt>
                <c:pt idx="447">
                  <c:v>0.24519840027591319</c:v>
                </c:pt>
                <c:pt idx="448">
                  <c:v>0.24511864498527697</c:v>
                </c:pt>
                <c:pt idx="449">
                  <c:v>0.24503916721238245</c:v>
                </c:pt>
                <c:pt idx="450">
                  <c:v>0.24495996537376361</c:v>
                </c:pt>
                <c:pt idx="451">
                  <c:v>0.24488103789847554</c:v>
                </c:pt>
                <c:pt idx="452">
                  <c:v>0.24480238322796832</c:v>
                </c:pt>
                <c:pt idx="453">
                  <c:v>0.24472399981596193</c:v>
                </c:pt>
                <c:pt idx="454">
                  <c:v>0.24464588612832333</c:v>
                </c:pt>
                <c:pt idx="455">
                  <c:v>0.2445680406429443</c:v>
                </c:pt>
                <c:pt idx="456">
                  <c:v>0.24449046184962156</c:v>
                </c:pt>
                <c:pt idx="457">
                  <c:v>0.24441314824993751</c:v>
                </c:pt>
                <c:pt idx="458">
                  <c:v>0.24433609835714321</c:v>
                </c:pt>
                <c:pt idx="459">
                  <c:v>0.24425931069604212</c:v>
                </c:pt>
                <c:pt idx="460">
                  <c:v>0.24418278380287575</c:v>
                </c:pt>
                <c:pt idx="461">
                  <c:v>0.24410651622521043</c:v>
                </c:pt>
                <c:pt idx="462">
                  <c:v>0.24403050652182537</c:v>
                </c:pt>
                <c:pt idx="463">
                  <c:v>0.24395475326260227</c:v>
                </c:pt>
                <c:pt idx="464">
                  <c:v>0.24387925502841618</c:v>
                </c:pt>
                <c:pt idx="465">
                  <c:v>0.24380401041102753</c:v>
                </c:pt>
                <c:pt idx="466">
                  <c:v>0.24372901801297575</c:v>
                </c:pt>
                <c:pt idx="467">
                  <c:v>0.24365427644747359</c:v>
                </c:pt>
                <c:pt idx="468">
                  <c:v>0.24357978433830371</c:v>
                </c:pt>
                <c:pt idx="469">
                  <c:v>0.24350554031971516</c:v>
                </c:pt>
                <c:pt idx="470">
                  <c:v>0.2434315430363222</c:v>
                </c:pt>
                <c:pt idx="471">
                  <c:v>0.24335779114300377</c:v>
                </c:pt>
                <c:pt idx="472">
                  <c:v>0.24328428330480426</c:v>
                </c:pt>
                <c:pt idx="473">
                  <c:v>0.24321101819683547</c:v>
                </c:pt>
                <c:pt idx="474">
                  <c:v>0.24313799450417975</c:v>
                </c:pt>
                <c:pt idx="475">
                  <c:v>0.24306521092179403</c:v>
                </c:pt>
                <c:pt idx="476">
                  <c:v>0.24299266615441548</c:v>
                </c:pt>
                <c:pt idx="477">
                  <c:v>0.2429203589164676</c:v>
                </c:pt>
                <c:pt idx="478">
                  <c:v>0.24284828793196797</c:v>
                </c:pt>
                <c:pt idx="479">
                  <c:v>0.24277645193443687</c:v>
                </c:pt>
                <c:pt idx="480">
                  <c:v>0.2427048496668068</c:v>
                </c:pt>
                <c:pt idx="481">
                  <c:v>0.24263347988133332</c:v>
                </c:pt>
                <c:pt idx="482">
                  <c:v>0.24256234133950674</c:v>
                </c:pt>
                <c:pt idx="483">
                  <c:v>0.24249143281196478</c:v>
                </c:pt>
                <c:pt idx="484">
                  <c:v>0.24242075307840649</c:v>
                </c:pt>
                <c:pt idx="485">
                  <c:v>0.24235030092750678</c:v>
                </c:pt>
                <c:pt idx="486">
                  <c:v>0.24228007515683239</c:v>
                </c:pt>
                <c:pt idx="487">
                  <c:v>0.24221007457275837</c:v>
                </c:pt>
                <c:pt idx="488">
                  <c:v>0.24214029799038578</c:v>
                </c:pt>
                <c:pt idx="489">
                  <c:v>0.24207074423346028</c:v>
                </c:pt>
                <c:pt idx="490">
                  <c:v>0.24200141213429149</c:v>
                </c:pt>
                <c:pt idx="491">
                  <c:v>0.24193230053367359</c:v>
                </c:pt>
                <c:pt idx="492">
                  <c:v>0.24186340828080641</c:v>
                </c:pt>
                <c:pt idx="493">
                  <c:v>0.24179473423321773</c:v>
                </c:pt>
                <c:pt idx="494">
                  <c:v>0.24172627725668633</c:v>
                </c:pt>
                <c:pt idx="495">
                  <c:v>0.24165803622516593</c:v>
                </c:pt>
                <c:pt idx="496">
                  <c:v>0.24159001002070984</c:v>
                </c:pt>
                <c:pt idx="497">
                  <c:v>0.24152219753339682</c:v>
                </c:pt>
                <c:pt idx="498">
                  <c:v>0.24145459766125726</c:v>
                </c:pt>
              </c:numCache>
            </c:numRef>
          </c:yVal>
          <c:smooth val="0"/>
        </c:ser>
        <c:ser>
          <c:idx val="3"/>
          <c:order val="7"/>
          <c:tx>
            <c:v>England and Wales</c:v>
          </c:tx>
          <c:spPr>
            <a:ln w="25400">
              <a:solidFill>
                <a:schemeClr val="tx2">
                  <a:lumMod val="50000"/>
                </a:schemeClr>
              </a:solidFill>
            </a:ln>
          </c:spPr>
          <c:marker>
            <c:symbol val="none"/>
          </c:marker>
          <c:xVal>
            <c:numRef>
              <c:f>'HbA1c&gt;80_adjusted'!$L$3:$L$501</c:f>
              <c:numCache>
                <c:formatCode>General</c:formatCode>
                <c:ptCount val="49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numCache>
            </c:numRef>
          </c:xVal>
          <c:yVal>
            <c:numRef>
              <c:f>'HbA1c&gt;80_adjusted'!$Q$3:$Q$501</c:f>
              <c:numCache>
                <c:formatCode>0.0%</c:formatCode>
                <c:ptCount val="499"/>
                <c:pt idx="0">
                  <c:v>0.17899999999999999</c:v>
                </c:pt>
                <c:pt idx="1">
                  <c:v>0.17899999999999999</c:v>
                </c:pt>
                <c:pt idx="2">
                  <c:v>0.17899999999999999</c:v>
                </c:pt>
                <c:pt idx="3">
                  <c:v>0.17899999999999999</c:v>
                </c:pt>
                <c:pt idx="4">
                  <c:v>0.17899999999999999</c:v>
                </c:pt>
                <c:pt idx="5">
                  <c:v>0.17899999999999999</c:v>
                </c:pt>
                <c:pt idx="6">
                  <c:v>0.17899999999999999</c:v>
                </c:pt>
                <c:pt idx="7">
                  <c:v>0.17899999999999999</c:v>
                </c:pt>
                <c:pt idx="8">
                  <c:v>0.17899999999999999</c:v>
                </c:pt>
                <c:pt idx="9">
                  <c:v>0.17899999999999999</c:v>
                </c:pt>
                <c:pt idx="10">
                  <c:v>0.17899999999999999</c:v>
                </c:pt>
                <c:pt idx="11">
                  <c:v>0.17899999999999999</c:v>
                </c:pt>
                <c:pt idx="12">
                  <c:v>0.17899999999999999</c:v>
                </c:pt>
                <c:pt idx="13">
                  <c:v>0.17899999999999999</c:v>
                </c:pt>
                <c:pt idx="14">
                  <c:v>0.17899999999999999</c:v>
                </c:pt>
                <c:pt idx="15">
                  <c:v>0.17899999999999999</c:v>
                </c:pt>
                <c:pt idx="16">
                  <c:v>0.17899999999999999</c:v>
                </c:pt>
                <c:pt idx="17">
                  <c:v>0.17899999999999999</c:v>
                </c:pt>
                <c:pt idx="18">
                  <c:v>0.17899999999999999</c:v>
                </c:pt>
                <c:pt idx="19">
                  <c:v>0.17899999999999999</c:v>
                </c:pt>
                <c:pt idx="20">
                  <c:v>0.17899999999999999</c:v>
                </c:pt>
                <c:pt idx="21">
                  <c:v>0.17899999999999999</c:v>
                </c:pt>
                <c:pt idx="22">
                  <c:v>0.17899999999999999</c:v>
                </c:pt>
                <c:pt idx="23">
                  <c:v>0.17899999999999999</c:v>
                </c:pt>
                <c:pt idx="24">
                  <c:v>0.17899999999999999</c:v>
                </c:pt>
                <c:pt idx="25">
                  <c:v>0.17899999999999999</c:v>
                </c:pt>
                <c:pt idx="26">
                  <c:v>0.17899999999999999</c:v>
                </c:pt>
                <c:pt idx="27">
                  <c:v>0.17899999999999999</c:v>
                </c:pt>
                <c:pt idx="28">
                  <c:v>0.17899999999999999</c:v>
                </c:pt>
                <c:pt idx="29">
                  <c:v>0.17899999999999999</c:v>
                </c:pt>
                <c:pt idx="30">
                  <c:v>0.17899999999999999</c:v>
                </c:pt>
                <c:pt idx="31">
                  <c:v>0.17899999999999999</c:v>
                </c:pt>
                <c:pt idx="32">
                  <c:v>0.17899999999999999</c:v>
                </c:pt>
                <c:pt idx="33">
                  <c:v>0.17899999999999999</c:v>
                </c:pt>
                <c:pt idx="34">
                  <c:v>0.17899999999999999</c:v>
                </c:pt>
                <c:pt idx="35">
                  <c:v>0.17899999999999999</c:v>
                </c:pt>
                <c:pt idx="36">
                  <c:v>0.17899999999999999</c:v>
                </c:pt>
                <c:pt idx="37">
                  <c:v>0.17899999999999999</c:v>
                </c:pt>
                <c:pt idx="38">
                  <c:v>0.17899999999999999</c:v>
                </c:pt>
                <c:pt idx="39">
                  <c:v>0.17899999999999999</c:v>
                </c:pt>
                <c:pt idx="40">
                  <c:v>0.17899999999999999</c:v>
                </c:pt>
                <c:pt idx="41">
                  <c:v>0.17899999999999999</c:v>
                </c:pt>
                <c:pt idx="42">
                  <c:v>0.17899999999999999</c:v>
                </c:pt>
                <c:pt idx="43">
                  <c:v>0.17899999999999999</c:v>
                </c:pt>
                <c:pt idx="44">
                  <c:v>0.17899999999999999</c:v>
                </c:pt>
                <c:pt idx="45">
                  <c:v>0.17899999999999999</c:v>
                </c:pt>
                <c:pt idx="46">
                  <c:v>0.17899999999999999</c:v>
                </c:pt>
                <c:pt idx="47">
                  <c:v>0.17899999999999999</c:v>
                </c:pt>
                <c:pt idx="48">
                  <c:v>0.17899999999999999</c:v>
                </c:pt>
                <c:pt idx="49">
                  <c:v>0.17899999999999999</c:v>
                </c:pt>
                <c:pt idx="50">
                  <c:v>0.17899999999999999</c:v>
                </c:pt>
                <c:pt idx="51">
                  <c:v>0.17899999999999999</c:v>
                </c:pt>
                <c:pt idx="52">
                  <c:v>0.17899999999999999</c:v>
                </c:pt>
                <c:pt idx="53">
                  <c:v>0.17899999999999999</c:v>
                </c:pt>
                <c:pt idx="54">
                  <c:v>0.17899999999999999</c:v>
                </c:pt>
                <c:pt idx="55">
                  <c:v>0.17899999999999999</c:v>
                </c:pt>
                <c:pt idx="56">
                  <c:v>0.17899999999999999</c:v>
                </c:pt>
                <c:pt idx="57">
                  <c:v>0.17899999999999999</c:v>
                </c:pt>
                <c:pt idx="58">
                  <c:v>0.17899999999999999</c:v>
                </c:pt>
                <c:pt idx="59">
                  <c:v>0.17899999999999999</c:v>
                </c:pt>
                <c:pt idx="60">
                  <c:v>0.17899999999999999</c:v>
                </c:pt>
                <c:pt idx="61">
                  <c:v>0.17899999999999999</c:v>
                </c:pt>
                <c:pt idx="62">
                  <c:v>0.17899999999999999</c:v>
                </c:pt>
                <c:pt idx="63">
                  <c:v>0.17899999999999999</c:v>
                </c:pt>
                <c:pt idx="64">
                  <c:v>0.17899999999999999</c:v>
                </c:pt>
                <c:pt idx="65">
                  <c:v>0.17899999999999999</c:v>
                </c:pt>
                <c:pt idx="66">
                  <c:v>0.17899999999999999</c:v>
                </c:pt>
                <c:pt idx="67">
                  <c:v>0.17899999999999999</c:v>
                </c:pt>
                <c:pt idx="68">
                  <c:v>0.17899999999999999</c:v>
                </c:pt>
                <c:pt idx="69">
                  <c:v>0.17899999999999999</c:v>
                </c:pt>
                <c:pt idx="70">
                  <c:v>0.17899999999999999</c:v>
                </c:pt>
                <c:pt idx="71">
                  <c:v>0.17899999999999999</c:v>
                </c:pt>
                <c:pt idx="72">
                  <c:v>0.17899999999999999</c:v>
                </c:pt>
                <c:pt idx="73">
                  <c:v>0.17899999999999999</c:v>
                </c:pt>
                <c:pt idx="74">
                  <c:v>0.17899999999999999</c:v>
                </c:pt>
                <c:pt idx="75">
                  <c:v>0.17899999999999999</c:v>
                </c:pt>
                <c:pt idx="76">
                  <c:v>0.17899999999999999</c:v>
                </c:pt>
                <c:pt idx="77">
                  <c:v>0.17899999999999999</c:v>
                </c:pt>
                <c:pt idx="78">
                  <c:v>0.17899999999999999</c:v>
                </c:pt>
                <c:pt idx="79">
                  <c:v>0.17899999999999999</c:v>
                </c:pt>
                <c:pt idx="80">
                  <c:v>0.17899999999999999</c:v>
                </c:pt>
                <c:pt idx="81">
                  <c:v>0.17899999999999999</c:v>
                </c:pt>
                <c:pt idx="82">
                  <c:v>0.17899999999999999</c:v>
                </c:pt>
                <c:pt idx="83">
                  <c:v>0.17899999999999999</c:v>
                </c:pt>
                <c:pt idx="84">
                  <c:v>0.17899999999999999</c:v>
                </c:pt>
                <c:pt idx="85">
                  <c:v>0.17899999999999999</c:v>
                </c:pt>
                <c:pt idx="86">
                  <c:v>0.17899999999999999</c:v>
                </c:pt>
                <c:pt idx="87">
                  <c:v>0.17899999999999999</c:v>
                </c:pt>
                <c:pt idx="88">
                  <c:v>0.17899999999999999</c:v>
                </c:pt>
                <c:pt idx="89">
                  <c:v>0.17899999999999999</c:v>
                </c:pt>
                <c:pt idx="90">
                  <c:v>0.17899999999999999</c:v>
                </c:pt>
                <c:pt idx="91">
                  <c:v>0.17899999999999999</c:v>
                </c:pt>
                <c:pt idx="92">
                  <c:v>0.17899999999999999</c:v>
                </c:pt>
                <c:pt idx="93">
                  <c:v>0.17899999999999999</c:v>
                </c:pt>
                <c:pt idx="94">
                  <c:v>0.17899999999999999</c:v>
                </c:pt>
                <c:pt idx="95">
                  <c:v>0.17899999999999999</c:v>
                </c:pt>
                <c:pt idx="96">
                  <c:v>0.17899999999999999</c:v>
                </c:pt>
                <c:pt idx="97">
                  <c:v>0.17899999999999999</c:v>
                </c:pt>
                <c:pt idx="98">
                  <c:v>0.17899999999999999</c:v>
                </c:pt>
                <c:pt idx="99">
                  <c:v>0.17899999999999999</c:v>
                </c:pt>
                <c:pt idx="100">
                  <c:v>0.17899999999999999</c:v>
                </c:pt>
                <c:pt idx="101">
                  <c:v>0.17899999999999999</c:v>
                </c:pt>
                <c:pt idx="102">
                  <c:v>0.17899999999999999</c:v>
                </c:pt>
                <c:pt idx="103">
                  <c:v>0.17899999999999999</c:v>
                </c:pt>
                <c:pt idx="104">
                  <c:v>0.17899999999999999</c:v>
                </c:pt>
                <c:pt idx="105">
                  <c:v>0.17899999999999999</c:v>
                </c:pt>
                <c:pt idx="106">
                  <c:v>0.17899999999999999</c:v>
                </c:pt>
                <c:pt idx="107">
                  <c:v>0.17899999999999999</c:v>
                </c:pt>
                <c:pt idx="108">
                  <c:v>0.17899999999999999</c:v>
                </c:pt>
                <c:pt idx="109">
                  <c:v>0.17899999999999999</c:v>
                </c:pt>
                <c:pt idx="110">
                  <c:v>0.17899999999999999</c:v>
                </c:pt>
                <c:pt idx="111">
                  <c:v>0.17899999999999999</c:v>
                </c:pt>
                <c:pt idx="112">
                  <c:v>0.17899999999999999</c:v>
                </c:pt>
                <c:pt idx="113">
                  <c:v>0.17899999999999999</c:v>
                </c:pt>
                <c:pt idx="114">
                  <c:v>0.17899999999999999</c:v>
                </c:pt>
                <c:pt idx="115">
                  <c:v>0.17899999999999999</c:v>
                </c:pt>
                <c:pt idx="116">
                  <c:v>0.17899999999999999</c:v>
                </c:pt>
                <c:pt idx="117">
                  <c:v>0.17899999999999999</c:v>
                </c:pt>
                <c:pt idx="118">
                  <c:v>0.17899999999999999</c:v>
                </c:pt>
                <c:pt idx="119">
                  <c:v>0.17899999999999999</c:v>
                </c:pt>
                <c:pt idx="120">
                  <c:v>0.17899999999999999</c:v>
                </c:pt>
                <c:pt idx="121">
                  <c:v>0.17899999999999999</c:v>
                </c:pt>
                <c:pt idx="122">
                  <c:v>0.17899999999999999</c:v>
                </c:pt>
                <c:pt idx="123">
                  <c:v>0.17899999999999999</c:v>
                </c:pt>
                <c:pt idx="124">
                  <c:v>0.17899999999999999</c:v>
                </c:pt>
                <c:pt idx="125">
                  <c:v>0.17899999999999999</c:v>
                </c:pt>
                <c:pt idx="126">
                  <c:v>0.17899999999999999</c:v>
                </c:pt>
                <c:pt idx="127">
                  <c:v>0.17899999999999999</c:v>
                </c:pt>
                <c:pt idx="128">
                  <c:v>0.17899999999999999</c:v>
                </c:pt>
                <c:pt idx="129">
                  <c:v>0.17899999999999999</c:v>
                </c:pt>
                <c:pt idx="130">
                  <c:v>0.17899999999999999</c:v>
                </c:pt>
                <c:pt idx="131">
                  <c:v>0.17899999999999999</c:v>
                </c:pt>
                <c:pt idx="132">
                  <c:v>0.17899999999999999</c:v>
                </c:pt>
                <c:pt idx="133">
                  <c:v>0.17899999999999999</c:v>
                </c:pt>
                <c:pt idx="134">
                  <c:v>0.17899999999999999</c:v>
                </c:pt>
                <c:pt idx="135">
                  <c:v>0.17899999999999999</c:v>
                </c:pt>
                <c:pt idx="136">
                  <c:v>0.17899999999999999</c:v>
                </c:pt>
                <c:pt idx="137">
                  <c:v>0.17899999999999999</c:v>
                </c:pt>
                <c:pt idx="138">
                  <c:v>0.17899999999999999</c:v>
                </c:pt>
                <c:pt idx="139">
                  <c:v>0.17899999999999999</c:v>
                </c:pt>
                <c:pt idx="140">
                  <c:v>0.17899999999999999</c:v>
                </c:pt>
                <c:pt idx="141">
                  <c:v>0.17899999999999999</c:v>
                </c:pt>
                <c:pt idx="142">
                  <c:v>0.17899999999999999</c:v>
                </c:pt>
                <c:pt idx="143">
                  <c:v>0.17899999999999999</c:v>
                </c:pt>
                <c:pt idx="144">
                  <c:v>0.17899999999999999</c:v>
                </c:pt>
                <c:pt idx="145">
                  <c:v>0.17899999999999999</c:v>
                </c:pt>
                <c:pt idx="146">
                  <c:v>0.17899999999999999</c:v>
                </c:pt>
                <c:pt idx="147">
                  <c:v>0.17899999999999999</c:v>
                </c:pt>
                <c:pt idx="148">
                  <c:v>0.17899999999999999</c:v>
                </c:pt>
                <c:pt idx="149">
                  <c:v>0.17899999999999999</c:v>
                </c:pt>
                <c:pt idx="150">
                  <c:v>0.17899999999999999</c:v>
                </c:pt>
                <c:pt idx="151">
                  <c:v>0.17899999999999999</c:v>
                </c:pt>
                <c:pt idx="152">
                  <c:v>0.17899999999999999</c:v>
                </c:pt>
                <c:pt idx="153">
                  <c:v>0.17899999999999999</c:v>
                </c:pt>
                <c:pt idx="154">
                  <c:v>0.17899999999999999</c:v>
                </c:pt>
                <c:pt idx="155">
                  <c:v>0.17899999999999999</c:v>
                </c:pt>
                <c:pt idx="156">
                  <c:v>0.17899999999999999</c:v>
                </c:pt>
                <c:pt idx="157">
                  <c:v>0.17899999999999999</c:v>
                </c:pt>
                <c:pt idx="158">
                  <c:v>0.17899999999999999</c:v>
                </c:pt>
                <c:pt idx="159">
                  <c:v>0.17899999999999999</c:v>
                </c:pt>
                <c:pt idx="160">
                  <c:v>0.17899999999999999</c:v>
                </c:pt>
                <c:pt idx="161">
                  <c:v>0.17899999999999999</c:v>
                </c:pt>
                <c:pt idx="162">
                  <c:v>0.17899999999999999</c:v>
                </c:pt>
                <c:pt idx="163">
                  <c:v>0.17899999999999999</c:v>
                </c:pt>
                <c:pt idx="164">
                  <c:v>0.17899999999999999</c:v>
                </c:pt>
                <c:pt idx="165">
                  <c:v>0.17899999999999999</c:v>
                </c:pt>
                <c:pt idx="166">
                  <c:v>0.17899999999999999</c:v>
                </c:pt>
                <c:pt idx="167">
                  <c:v>0.17899999999999999</c:v>
                </c:pt>
                <c:pt idx="168">
                  <c:v>0.17899999999999999</c:v>
                </c:pt>
                <c:pt idx="169">
                  <c:v>0.17899999999999999</c:v>
                </c:pt>
                <c:pt idx="170">
                  <c:v>0.17899999999999999</c:v>
                </c:pt>
                <c:pt idx="171">
                  <c:v>0.17899999999999999</c:v>
                </c:pt>
                <c:pt idx="172">
                  <c:v>0.17899999999999999</c:v>
                </c:pt>
                <c:pt idx="173">
                  <c:v>0.17899999999999999</c:v>
                </c:pt>
                <c:pt idx="174">
                  <c:v>0.17899999999999999</c:v>
                </c:pt>
                <c:pt idx="175">
                  <c:v>0.17899999999999999</c:v>
                </c:pt>
                <c:pt idx="176">
                  <c:v>0.17899999999999999</c:v>
                </c:pt>
                <c:pt idx="177">
                  <c:v>0.17899999999999999</c:v>
                </c:pt>
                <c:pt idx="178">
                  <c:v>0.17899999999999999</c:v>
                </c:pt>
                <c:pt idx="179">
                  <c:v>0.17899999999999999</c:v>
                </c:pt>
                <c:pt idx="180">
                  <c:v>0.17899999999999999</c:v>
                </c:pt>
                <c:pt idx="181">
                  <c:v>0.17899999999999999</c:v>
                </c:pt>
                <c:pt idx="182">
                  <c:v>0.17899999999999999</c:v>
                </c:pt>
                <c:pt idx="183">
                  <c:v>0.17899999999999999</c:v>
                </c:pt>
                <c:pt idx="184">
                  <c:v>0.17899999999999999</c:v>
                </c:pt>
                <c:pt idx="185">
                  <c:v>0.17899999999999999</c:v>
                </c:pt>
                <c:pt idx="186">
                  <c:v>0.17899999999999999</c:v>
                </c:pt>
                <c:pt idx="187">
                  <c:v>0.17899999999999999</c:v>
                </c:pt>
                <c:pt idx="188">
                  <c:v>0.17899999999999999</c:v>
                </c:pt>
                <c:pt idx="189">
                  <c:v>0.17899999999999999</c:v>
                </c:pt>
                <c:pt idx="190">
                  <c:v>0.17899999999999999</c:v>
                </c:pt>
                <c:pt idx="191">
                  <c:v>0.17899999999999999</c:v>
                </c:pt>
                <c:pt idx="192">
                  <c:v>0.17899999999999999</c:v>
                </c:pt>
                <c:pt idx="193">
                  <c:v>0.17899999999999999</c:v>
                </c:pt>
                <c:pt idx="194">
                  <c:v>0.17899999999999999</c:v>
                </c:pt>
                <c:pt idx="195">
                  <c:v>0.17899999999999999</c:v>
                </c:pt>
                <c:pt idx="196">
                  <c:v>0.17899999999999999</c:v>
                </c:pt>
                <c:pt idx="197">
                  <c:v>0.17899999999999999</c:v>
                </c:pt>
                <c:pt idx="198">
                  <c:v>0.17899999999999999</c:v>
                </c:pt>
                <c:pt idx="199">
                  <c:v>0.17899999999999999</c:v>
                </c:pt>
                <c:pt idx="200">
                  <c:v>0.17899999999999999</c:v>
                </c:pt>
                <c:pt idx="201">
                  <c:v>0.17899999999999999</c:v>
                </c:pt>
                <c:pt idx="202">
                  <c:v>0.17899999999999999</c:v>
                </c:pt>
                <c:pt idx="203">
                  <c:v>0.17899999999999999</c:v>
                </c:pt>
                <c:pt idx="204">
                  <c:v>0.17899999999999999</c:v>
                </c:pt>
                <c:pt idx="205">
                  <c:v>0.17899999999999999</c:v>
                </c:pt>
                <c:pt idx="206">
                  <c:v>0.17899999999999999</c:v>
                </c:pt>
                <c:pt idx="207">
                  <c:v>0.17899999999999999</c:v>
                </c:pt>
                <c:pt idx="208">
                  <c:v>0.17899999999999999</c:v>
                </c:pt>
                <c:pt idx="209">
                  <c:v>0.17899999999999999</c:v>
                </c:pt>
                <c:pt idx="210">
                  <c:v>0.17899999999999999</c:v>
                </c:pt>
                <c:pt idx="211">
                  <c:v>0.17899999999999999</c:v>
                </c:pt>
                <c:pt idx="212">
                  <c:v>0.17899999999999999</c:v>
                </c:pt>
                <c:pt idx="213">
                  <c:v>0.17899999999999999</c:v>
                </c:pt>
                <c:pt idx="214">
                  <c:v>0.17899999999999999</c:v>
                </c:pt>
                <c:pt idx="215">
                  <c:v>0.17899999999999999</c:v>
                </c:pt>
                <c:pt idx="216">
                  <c:v>0.17899999999999999</c:v>
                </c:pt>
                <c:pt idx="217">
                  <c:v>0.17899999999999999</c:v>
                </c:pt>
                <c:pt idx="218">
                  <c:v>0.17899999999999999</c:v>
                </c:pt>
                <c:pt idx="219">
                  <c:v>0.17899999999999999</c:v>
                </c:pt>
                <c:pt idx="220">
                  <c:v>0.17899999999999999</c:v>
                </c:pt>
                <c:pt idx="221">
                  <c:v>0.17899999999999999</c:v>
                </c:pt>
                <c:pt idx="222">
                  <c:v>0.17899999999999999</c:v>
                </c:pt>
                <c:pt idx="223">
                  <c:v>0.17899999999999999</c:v>
                </c:pt>
                <c:pt idx="224">
                  <c:v>0.17899999999999999</c:v>
                </c:pt>
                <c:pt idx="225">
                  <c:v>0.17899999999999999</c:v>
                </c:pt>
                <c:pt idx="226">
                  <c:v>0.17899999999999999</c:v>
                </c:pt>
                <c:pt idx="227">
                  <c:v>0.17899999999999999</c:v>
                </c:pt>
                <c:pt idx="228">
                  <c:v>0.17899999999999999</c:v>
                </c:pt>
                <c:pt idx="229">
                  <c:v>0.17899999999999999</c:v>
                </c:pt>
                <c:pt idx="230">
                  <c:v>0.17899999999999999</c:v>
                </c:pt>
                <c:pt idx="231">
                  <c:v>0.17899999999999999</c:v>
                </c:pt>
                <c:pt idx="232">
                  <c:v>0.17899999999999999</c:v>
                </c:pt>
                <c:pt idx="233">
                  <c:v>0.17899999999999999</c:v>
                </c:pt>
                <c:pt idx="234">
                  <c:v>0.17899999999999999</c:v>
                </c:pt>
                <c:pt idx="235">
                  <c:v>0.17899999999999999</c:v>
                </c:pt>
                <c:pt idx="236">
                  <c:v>0.17899999999999999</c:v>
                </c:pt>
                <c:pt idx="237">
                  <c:v>0.17899999999999999</c:v>
                </c:pt>
                <c:pt idx="238">
                  <c:v>0.17899999999999999</c:v>
                </c:pt>
                <c:pt idx="239">
                  <c:v>0.17899999999999999</c:v>
                </c:pt>
                <c:pt idx="240">
                  <c:v>0.17899999999999999</c:v>
                </c:pt>
                <c:pt idx="241">
                  <c:v>0.17899999999999999</c:v>
                </c:pt>
                <c:pt idx="242">
                  <c:v>0.17899999999999999</c:v>
                </c:pt>
                <c:pt idx="243">
                  <c:v>0.17899999999999999</c:v>
                </c:pt>
                <c:pt idx="244">
                  <c:v>0.17899999999999999</c:v>
                </c:pt>
                <c:pt idx="245">
                  <c:v>0.17899999999999999</c:v>
                </c:pt>
                <c:pt idx="246">
                  <c:v>0.17899999999999999</c:v>
                </c:pt>
                <c:pt idx="247">
                  <c:v>0.17899999999999999</c:v>
                </c:pt>
                <c:pt idx="248">
                  <c:v>0.17899999999999999</c:v>
                </c:pt>
                <c:pt idx="249">
                  <c:v>0.17899999999999999</c:v>
                </c:pt>
                <c:pt idx="250">
                  <c:v>0.17899999999999999</c:v>
                </c:pt>
                <c:pt idx="251">
                  <c:v>0.17899999999999999</c:v>
                </c:pt>
                <c:pt idx="252">
                  <c:v>0.17899999999999999</c:v>
                </c:pt>
                <c:pt idx="253">
                  <c:v>0.17899999999999999</c:v>
                </c:pt>
                <c:pt idx="254">
                  <c:v>0.17899999999999999</c:v>
                </c:pt>
                <c:pt idx="255">
                  <c:v>0.17899999999999999</c:v>
                </c:pt>
                <c:pt idx="256">
                  <c:v>0.17899999999999999</c:v>
                </c:pt>
                <c:pt idx="257">
                  <c:v>0.17899999999999999</c:v>
                </c:pt>
                <c:pt idx="258">
                  <c:v>0.17899999999999999</c:v>
                </c:pt>
                <c:pt idx="259">
                  <c:v>0.17899999999999999</c:v>
                </c:pt>
                <c:pt idx="260">
                  <c:v>0.17899999999999999</c:v>
                </c:pt>
                <c:pt idx="261">
                  <c:v>0.17899999999999999</c:v>
                </c:pt>
                <c:pt idx="262">
                  <c:v>0.17899999999999999</c:v>
                </c:pt>
                <c:pt idx="263">
                  <c:v>0.17899999999999999</c:v>
                </c:pt>
                <c:pt idx="264">
                  <c:v>0.17899999999999999</c:v>
                </c:pt>
                <c:pt idx="265">
                  <c:v>0.17899999999999999</c:v>
                </c:pt>
                <c:pt idx="266">
                  <c:v>0.17899999999999999</c:v>
                </c:pt>
                <c:pt idx="267">
                  <c:v>0.17899999999999999</c:v>
                </c:pt>
                <c:pt idx="268">
                  <c:v>0.17899999999999999</c:v>
                </c:pt>
                <c:pt idx="269">
                  <c:v>0.17899999999999999</c:v>
                </c:pt>
                <c:pt idx="270">
                  <c:v>0.17899999999999999</c:v>
                </c:pt>
                <c:pt idx="271">
                  <c:v>0.17899999999999999</c:v>
                </c:pt>
                <c:pt idx="272">
                  <c:v>0.17899999999999999</c:v>
                </c:pt>
                <c:pt idx="273">
                  <c:v>0.17899999999999999</c:v>
                </c:pt>
                <c:pt idx="274">
                  <c:v>0.17899999999999999</c:v>
                </c:pt>
                <c:pt idx="275">
                  <c:v>0.17899999999999999</c:v>
                </c:pt>
                <c:pt idx="276">
                  <c:v>0.17899999999999999</c:v>
                </c:pt>
                <c:pt idx="277">
                  <c:v>0.17899999999999999</c:v>
                </c:pt>
                <c:pt idx="278">
                  <c:v>0.17899999999999999</c:v>
                </c:pt>
                <c:pt idx="279">
                  <c:v>0.17899999999999999</c:v>
                </c:pt>
                <c:pt idx="280">
                  <c:v>0.17899999999999999</c:v>
                </c:pt>
                <c:pt idx="281">
                  <c:v>0.17899999999999999</c:v>
                </c:pt>
                <c:pt idx="282">
                  <c:v>0.17899999999999999</c:v>
                </c:pt>
                <c:pt idx="283">
                  <c:v>0.17899999999999999</c:v>
                </c:pt>
                <c:pt idx="284">
                  <c:v>0.17899999999999999</c:v>
                </c:pt>
                <c:pt idx="285">
                  <c:v>0.17899999999999999</c:v>
                </c:pt>
                <c:pt idx="286">
                  <c:v>0.17899999999999999</c:v>
                </c:pt>
                <c:pt idx="287">
                  <c:v>0.17899999999999999</c:v>
                </c:pt>
                <c:pt idx="288">
                  <c:v>0.17899999999999999</c:v>
                </c:pt>
                <c:pt idx="289">
                  <c:v>0.17899999999999999</c:v>
                </c:pt>
                <c:pt idx="290">
                  <c:v>0.17899999999999999</c:v>
                </c:pt>
                <c:pt idx="291">
                  <c:v>0.17899999999999999</c:v>
                </c:pt>
                <c:pt idx="292">
                  <c:v>0.17899999999999999</c:v>
                </c:pt>
                <c:pt idx="293">
                  <c:v>0.17899999999999999</c:v>
                </c:pt>
                <c:pt idx="294">
                  <c:v>0.17899999999999999</c:v>
                </c:pt>
                <c:pt idx="295">
                  <c:v>0.17899999999999999</c:v>
                </c:pt>
                <c:pt idx="296">
                  <c:v>0.17899999999999999</c:v>
                </c:pt>
                <c:pt idx="297">
                  <c:v>0.17899999999999999</c:v>
                </c:pt>
                <c:pt idx="298">
                  <c:v>0.17899999999999999</c:v>
                </c:pt>
                <c:pt idx="299">
                  <c:v>0.17899999999999999</c:v>
                </c:pt>
                <c:pt idx="300">
                  <c:v>0.17899999999999999</c:v>
                </c:pt>
                <c:pt idx="301">
                  <c:v>0.17899999999999999</c:v>
                </c:pt>
                <c:pt idx="302">
                  <c:v>0.17899999999999999</c:v>
                </c:pt>
                <c:pt idx="303">
                  <c:v>0.17899999999999999</c:v>
                </c:pt>
                <c:pt idx="304">
                  <c:v>0.17899999999999999</c:v>
                </c:pt>
                <c:pt idx="305">
                  <c:v>0.17899999999999999</c:v>
                </c:pt>
                <c:pt idx="306">
                  <c:v>0.17899999999999999</c:v>
                </c:pt>
                <c:pt idx="307">
                  <c:v>0.17899999999999999</c:v>
                </c:pt>
                <c:pt idx="308">
                  <c:v>0.17899999999999999</c:v>
                </c:pt>
                <c:pt idx="309">
                  <c:v>0.17899999999999999</c:v>
                </c:pt>
                <c:pt idx="310">
                  <c:v>0.17899999999999999</c:v>
                </c:pt>
                <c:pt idx="311">
                  <c:v>0.17899999999999999</c:v>
                </c:pt>
                <c:pt idx="312">
                  <c:v>0.17899999999999999</c:v>
                </c:pt>
                <c:pt idx="313">
                  <c:v>0.17899999999999999</c:v>
                </c:pt>
                <c:pt idx="314">
                  <c:v>0.17899999999999999</c:v>
                </c:pt>
                <c:pt idx="315">
                  <c:v>0.17899999999999999</c:v>
                </c:pt>
                <c:pt idx="316">
                  <c:v>0.17899999999999999</c:v>
                </c:pt>
                <c:pt idx="317">
                  <c:v>0.17899999999999999</c:v>
                </c:pt>
                <c:pt idx="318">
                  <c:v>0.17899999999999999</c:v>
                </c:pt>
                <c:pt idx="319">
                  <c:v>0.17899999999999999</c:v>
                </c:pt>
                <c:pt idx="320">
                  <c:v>0.17899999999999999</c:v>
                </c:pt>
                <c:pt idx="321">
                  <c:v>0.17899999999999999</c:v>
                </c:pt>
                <c:pt idx="322">
                  <c:v>0.17899999999999999</c:v>
                </c:pt>
                <c:pt idx="323">
                  <c:v>0.17899999999999999</c:v>
                </c:pt>
                <c:pt idx="324">
                  <c:v>0.17899999999999999</c:v>
                </c:pt>
                <c:pt idx="325">
                  <c:v>0.17899999999999999</c:v>
                </c:pt>
                <c:pt idx="326">
                  <c:v>0.17899999999999999</c:v>
                </c:pt>
                <c:pt idx="327">
                  <c:v>0.17899999999999999</c:v>
                </c:pt>
                <c:pt idx="328">
                  <c:v>0.17899999999999999</c:v>
                </c:pt>
                <c:pt idx="329">
                  <c:v>0.17899999999999999</c:v>
                </c:pt>
                <c:pt idx="330">
                  <c:v>0.17899999999999999</c:v>
                </c:pt>
                <c:pt idx="331">
                  <c:v>0.17899999999999999</c:v>
                </c:pt>
                <c:pt idx="332">
                  <c:v>0.17899999999999999</c:v>
                </c:pt>
                <c:pt idx="333">
                  <c:v>0.17899999999999999</c:v>
                </c:pt>
                <c:pt idx="334">
                  <c:v>0.17899999999999999</c:v>
                </c:pt>
                <c:pt idx="335">
                  <c:v>0.17899999999999999</c:v>
                </c:pt>
                <c:pt idx="336">
                  <c:v>0.17899999999999999</c:v>
                </c:pt>
                <c:pt idx="337">
                  <c:v>0.17899999999999999</c:v>
                </c:pt>
                <c:pt idx="338">
                  <c:v>0.17899999999999999</c:v>
                </c:pt>
                <c:pt idx="339">
                  <c:v>0.17899999999999999</c:v>
                </c:pt>
                <c:pt idx="340">
                  <c:v>0.17899999999999999</c:v>
                </c:pt>
                <c:pt idx="341">
                  <c:v>0.17899999999999999</c:v>
                </c:pt>
                <c:pt idx="342">
                  <c:v>0.17899999999999999</c:v>
                </c:pt>
                <c:pt idx="343">
                  <c:v>0.17899999999999999</c:v>
                </c:pt>
                <c:pt idx="344">
                  <c:v>0.17899999999999999</c:v>
                </c:pt>
                <c:pt idx="345">
                  <c:v>0.17899999999999999</c:v>
                </c:pt>
                <c:pt idx="346">
                  <c:v>0.17899999999999999</c:v>
                </c:pt>
                <c:pt idx="347">
                  <c:v>0.17899999999999999</c:v>
                </c:pt>
                <c:pt idx="348">
                  <c:v>0.17899999999999999</c:v>
                </c:pt>
                <c:pt idx="349">
                  <c:v>0.17899999999999999</c:v>
                </c:pt>
                <c:pt idx="350">
                  <c:v>0.17899999999999999</c:v>
                </c:pt>
                <c:pt idx="351">
                  <c:v>0.17899999999999999</c:v>
                </c:pt>
                <c:pt idx="352">
                  <c:v>0.17899999999999999</c:v>
                </c:pt>
                <c:pt idx="353">
                  <c:v>0.17899999999999999</c:v>
                </c:pt>
                <c:pt idx="354">
                  <c:v>0.17899999999999999</c:v>
                </c:pt>
                <c:pt idx="355">
                  <c:v>0.17899999999999999</c:v>
                </c:pt>
                <c:pt idx="356">
                  <c:v>0.17899999999999999</c:v>
                </c:pt>
                <c:pt idx="357">
                  <c:v>0.17899999999999999</c:v>
                </c:pt>
                <c:pt idx="358">
                  <c:v>0.17899999999999999</c:v>
                </c:pt>
                <c:pt idx="359">
                  <c:v>0.17899999999999999</c:v>
                </c:pt>
                <c:pt idx="360">
                  <c:v>0.17899999999999999</c:v>
                </c:pt>
                <c:pt idx="361">
                  <c:v>0.17899999999999999</c:v>
                </c:pt>
                <c:pt idx="362">
                  <c:v>0.17899999999999999</c:v>
                </c:pt>
                <c:pt idx="363">
                  <c:v>0.17899999999999999</c:v>
                </c:pt>
                <c:pt idx="364">
                  <c:v>0.17899999999999999</c:v>
                </c:pt>
                <c:pt idx="365">
                  <c:v>0.17899999999999999</c:v>
                </c:pt>
                <c:pt idx="366">
                  <c:v>0.17899999999999999</c:v>
                </c:pt>
                <c:pt idx="367">
                  <c:v>0.17899999999999999</c:v>
                </c:pt>
                <c:pt idx="368">
                  <c:v>0.17899999999999999</c:v>
                </c:pt>
                <c:pt idx="369">
                  <c:v>0.17899999999999999</c:v>
                </c:pt>
                <c:pt idx="370">
                  <c:v>0.17899999999999999</c:v>
                </c:pt>
                <c:pt idx="371">
                  <c:v>0.17899999999999999</c:v>
                </c:pt>
                <c:pt idx="372">
                  <c:v>0.17899999999999999</c:v>
                </c:pt>
                <c:pt idx="373">
                  <c:v>0.17899999999999999</c:v>
                </c:pt>
                <c:pt idx="374">
                  <c:v>0.17899999999999999</c:v>
                </c:pt>
                <c:pt idx="375">
                  <c:v>0.17899999999999999</c:v>
                </c:pt>
                <c:pt idx="376">
                  <c:v>0.17899999999999999</c:v>
                </c:pt>
                <c:pt idx="377">
                  <c:v>0.17899999999999999</c:v>
                </c:pt>
                <c:pt idx="378">
                  <c:v>0.17899999999999999</c:v>
                </c:pt>
                <c:pt idx="379">
                  <c:v>0.17899999999999999</c:v>
                </c:pt>
                <c:pt idx="380">
                  <c:v>0.17899999999999999</c:v>
                </c:pt>
                <c:pt idx="381">
                  <c:v>0.17899999999999999</c:v>
                </c:pt>
                <c:pt idx="382">
                  <c:v>0.17899999999999999</c:v>
                </c:pt>
                <c:pt idx="383">
                  <c:v>0.17899999999999999</c:v>
                </c:pt>
                <c:pt idx="384">
                  <c:v>0.17899999999999999</c:v>
                </c:pt>
                <c:pt idx="385">
                  <c:v>0.17899999999999999</c:v>
                </c:pt>
                <c:pt idx="386">
                  <c:v>0.17899999999999999</c:v>
                </c:pt>
                <c:pt idx="387">
                  <c:v>0.17899999999999999</c:v>
                </c:pt>
                <c:pt idx="388">
                  <c:v>0.17899999999999999</c:v>
                </c:pt>
                <c:pt idx="389">
                  <c:v>0.17899999999999999</c:v>
                </c:pt>
                <c:pt idx="390">
                  <c:v>0.17899999999999999</c:v>
                </c:pt>
                <c:pt idx="391">
                  <c:v>0.17899999999999999</c:v>
                </c:pt>
                <c:pt idx="392">
                  <c:v>0.17899999999999999</c:v>
                </c:pt>
                <c:pt idx="393">
                  <c:v>0.17899999999999999</c:v>
                </c:pt>
                <c:pt idx="394">
                  <c:v>0.17899999999999999</c:v>
                </c:pt>
                <c:pt idx="395">
                  <c:v>0.17899999999999999</c:v>
                </c:pt>
                <c:pt idx="396">
                  <c:v>0.17899999999999999</c:v>
                </c:pt>
                <c:pt idx="397">
                  <c:v>0.17899999999999999</c:v>
                </c:pt>
                <c:pt idx="398">
                  <c:v>0.17899999999999999</c:v>
                </c:pt>
                <c:pt idx="399">
                  <c:v>0.17899999999999999</c:v>
                </c:pt>
                <c:pt idx="400">
                  <c:v>0.17899999999999999</c:v>
                </c:pt>
                <c:pt idx="401">
                  <c:v>0.17899999999999999</c:v>
                </c:pt>
                <c:pt idx="402">
                  <c:v>0.17899999999999999</c:v>
                </c:pt>
                <c:pt idx="403">
                  <c:v>0.17899999999999999</c:v>
                </c:pt>
                <c:pt idx="404">
                  <c:v>0.17899999999999999</c:v>
                </c:pt>
                <c:pt idx="405">
                  <c:v>0.17899999999999999</c:v>
                </c:pt>
                <c:pt idx="406">
                  <c:v>0.17899999999999999</c:v>
                </c:pt>
                <c:pt idx="407">
                  <c:v>0.17899999999999999</c:v>
                </c:pt>
                <c:pt idx="408">
                  <c:v>0.17899999999999999</c:v>
                </c:pt>
                <c:pt idx="409">
                  <c:v>0.17899999999999999</c:v>
                </c:pt>
                <c:pt idx="410">
                  <c:v>0.17899999999999999</c:v>
                </c:pt>
                <c:pt idx="411">
                  <c:v>0.17899999999999999</c:v>
                </c:pt>
                <c:pt idx="412">
                  <c:v>0.17899999999999999</c:v>
                </c:pt>
                <c:pt idx="413">
                  <c:v>0.17899999999999999</c:v>
                </c:pt>
                <c:pt idx="414">
                  <c:v>0.17899999999999999</c:v>
                </c:pt>
                <c:pt idx="415">
                  <c:v>0.17899999999999999</c:v>
                </c:pt>
                <c:pt idx="416">
                  <c:v>0.17899999999999999</c:v>
                </c:pt>
                <c:pt idx="417">
                  <c:v>0.17899999999999999</c:v>
                </c:pt>
                <c:pt idx="418">
                  <c:v>0.17899999999999999</c:v>
                </c:pt>
                <c:pt idx="419">
                  <c:v>0.17899999999999999</c:v>
                </c:pt>
                <c:pt idx="420">
                  <c:v>0.17899999999999999</c:v>
                </c:pt>
                <c:pt idx="421">
                  <c:v>0.17899999999999999</c:v>
                </c:pt>
                <c:pt idx="422">
                  <c:v>0.17899999999999999</c:v>
                </c:pt>
                <c:pt idx="423">
                  <c:v>0.17899999999999999</c:v>
                </c:pt>
                <c:pt idx="424">
                  <c:v>0.17899999999999999</c:v>
                </c:pt>
                <c:pt idx="425">
                  <c:v>0.17899999999999999</c:v>
                </c:pt>
                <c:pt idx="426">
                  <c:v>0.17899999999999999</c:v>
                </c:pt>
                <c:pt idx="427">
                  <c:v>0.17899999999999999</c:v>
                </c:pt>
                <c:pt idx="428">
                  <c:v>0.17899999999999999</c:v>
                </c:pt>
                <c:pt idx="429">
                  <c:v>0.17899999999999999</c:v>
                </c:pt>
                <c:pt idx="430">
                  <c:v>0.17899999999999999</c:v>
                </c:pt>
                <c:pt idx="431">
                  <c:v>0.17899999999999999</c:v>
                </c:pt>
                <c:pt idx="432">
                  <c:v>0.17899999999999999</c:v>
                </c:pt>
                <c:pt idx="433">
                  <c:v>0.17899999999999999</c:v>
                </c:pt>
                <c:pt idx="434">
                  <c:v>0.17899999999999999</c:v>
                </c:pt>
                <c:pt idx="435">
                  <c:v>0.17899999999999999</c:v>
                </c:pt>
                <c:pt idx="436">
                  <c:v>0.17899999999999999</c:v>
                </c:pt>
                <c:pt idx="437">
                  <c:v>0.17899999999999999</c:v>
                </c:pt>
                <c:pt idx="438">
                  <c:v>0.17899999999999999</c:v>
                </c:pt>
                <c:pt idx="439">
                  <c:v>0.17899999999999999</c:v>
                </c:pt>
                <c:pt idx="440">
                  <c:v>0.17899999999999999</c:v>
                </c:pt>
                <c:pt idx="441">
                  <c:v>0.17899999999999999</c:v>
                </c:pt>
                <c:pt idx="442">
                  <c:v>0.17899999999999999</c:v>
                </c:pt>
                <c:pt idx="443">
                  <c:v>0.17899999999999999</c:v>
                </c:pt>
                <c:pt idx="444">
                  <c:v>0.17899999999999999</c:v>
                </c:pt>
                <c:pt idx="445">
                  <c:v>0.17899999999999999</c:v>
                </c:pt>
                <c:pt idx="446">
                  <c:v>0.17899999999999999</c:v>
                </c:pt>
                <c:pt idx="447">
                  <c:v>0.17899999999999999</c:v>
                </c:pt>
                <c:pt idx="448">
                  <c:v>0.17899999999999999</c:v>
                </c:pt>
                <c:pt idx="449">
                  <c:v>0.17899999999999999</c:v>
                </c:pt>
                <c:pt idx="450">
                  <c:v>0.17899999999999999</c:v>
                </c:pt>
                <c:pt idx="451">
                  <c:v>0.17899999999999999</c:v>
                </c:pt>
                <c:pt idx="452">
                  <c:v>0.17899999999999999</c:v>
                </c:pt>
                <c:pt idx="453">
                  <c:v>0.17899999999999999</c:v>
                </c:pt>
                <c:pt idx="454">
                  <c:v>0.17899999999999999</c:v>
                </c:pt>
                <c:pt idx="455">
                  <c:v>0.17899999999999999</c:v>
                </c:pt>
                <c:pt idx="456">
                  <c:v>0.17899999999999999</c:v>
                </c:pt>
                <c:pt idx="457">
                  <c:v>0.17899999999999999</c:v>
                </c:pt>
                <c:pt idx="458">
                  <c:v>0.17899999999999999</c:v>
                </c:pt>
                <c:pt idx="459">
                  <c:v>0.17899999999999999</c:v>
                </c:pt>
                <c:pt idx="460">
                  <c:v>0.17899999999999999</c:v>
                </c:pt>
                <c:pt idx="461">
                  <c:v>0.17899999999999999</c:v>
                </c:pt>
                <c:pt idx="462">
                  <c:v>0.17899999999999999</c:v>
                </c:pt>
                <c:pt idx="463">
                  <c:v>0.17899999999999999</c:v>
                </c:pt>
                <c:pt idx="464">
                  <c:v>0.17899999999999999</c:v>
                </c:pt>
                <c:pt idx="465">
                  <c:v>0.17899999999999999</c:v>
                </c:pt>
                <c:pt idx="466">
                  <c:v>0.17899999999999999</c:v>
                </c:pt>
                <c:pt idx="467">
                  <c:v>0.17899999999999999</c:v>
                </c:pt>
                <c:pt idx="468">
                  <c:v>0.17899999999999999</c:v>
                </c:pt>
                <c:pt idx="469">
                  <c:v>0.17899999999999999</c:v>
                </c:pt>
                <c:pt idx="470">
                  <c:v>0.17899999999999999</c:v>
                </c:pt>
                <c:pt idx="471">
                  <c:v>0.17899999999999999</c:v>
                </c:pt>
                <c:pt idx="472">
                  <c:v>0.17899999999999999</c:v>
                </c:pt>
                <c:pt idx="473">
                  <c:v>0.17899999999999999</c:v>
                </c:pt>
                <c:pt idx="474">
                  <c:v>0.17899999999999999</c:v>
                </c:pt>
                <c:pt idx="475">
                  <c:v>0.17899999999999999</c:v>
                </c:pt>
                <c:pt idx="476">
                  <c:v>0.17899999999999999</c:v>
                </c:pt>
                <c:pt idx="477">
                  <c:v>0.17899999999999999</c:v>
                </c:pt>
                <c:pt idx="478">
                  <c:v>0.17899999999999999</c:v>
                </c:pt>
                <c:pt idx="479">
                  <c:v>0.17899999999999999</c:v>
                </c:pt>
                <c:pt idx="480">
                  <c:v>0.17899999999999999</c:v>
                </c:pt>
                <c:pt idx="481">
                  <c:v>0.17899999999999999</c:v>
                </c:pt>
                <c:pt idx="482">
                  <c:v>0.17899999999999999</c:v>
                </c:pt>
                <c:pt idx="483">
                  <c:v>0.17899999999999999</c:v>
                </c:pt>
                <c:pt idx="484">
                  <c:v>0.17899999999999999</c:v>
                </c:pt>
                <c:pt idx="485">
                  <c:v>0.17899999999999999</c:v>
                </c:pt>
                <c:pt idx="486">
                  <c:v>0.17899999999999999</c:v>
                </c:pt>
                <c:pt idx="487">
                  <c:v>0.17899999999999999</c:v>
                </c:pt>
                <c:pt idx="488">
                  <c:v>0.17899999999999999</c:v>
                </c:pt>
                <c:pt idx="489">
                  <c:v>0.17899999999999999</c:v>
                </c:pt>
                <c:pt idx="490">
                  <c:v>0.17899999999999999</c:v>
                </c:pt>
                <c:pt idx="491">
                  <c:v>0.17899999999999999</c:v>
                </c:pt>
                <c:pt idx="492">
                  <c:v>0.17899999999999999</c:v>
                </c:pt>
                <c:pt idx="493">
                  <c:v>0.17899999999999999</c:v>
                </c:pt>
                <c:pt idx="494">
                  <c:v>0.17899999999999999</c:v>
                </c:pt>
                <c:pt idx="495">
                  <c:v>0.17899999999999999</c:v>
                </c:pt>
                <c:pt idx="496">
                  <c:v>0.17899999999999999</c:v>
                </c:pt>
                <c:pt idx="497">
                  <c:v>0.17899999999999999</c:v>
                </c:pt>
                <c:pt idx="498">
                  <c:v>0.17899999999999999</c:v>
                </c:pt>
              </c:numCache>
            </c:numRef>
          </c:yVal>
          <c:smooth val="0"/>
        </c:ser>
        <c:dLbls>
          <c:showLegendKey val="0"/>
          <c:showVal val="0"/>
          <c:showCatName val="0"/>
          <c:showSerName val="0"/>
          <c:showPercent val="0"/>
          <c:showBubbleSize val="0"/>
        </c:dLbls>
        <c:axId val="146789120"/>
        <c:axId val="146791040"/>
      </c:scatterChart>
      <c:valAx>
        <c:axId val="146789120"/>
        <c:scaling>
          <c:orientation val="minMax"/>
          <c:max val="475"/>
          <c:min val="0"/>
        </c:scaling>
        <c:delete val="0"/>
        <c:axPos val="b"/>
        <c:title>
          <c:tx>
            <c:rich>
              <a:bodyPr/>
              <a:lstStyle/>
              <a:p>
                <a:pPr>
                  <a:defRPr/>
                </a:pPr>
                <a:r>
                  <a:rPr lang="en-GB" sz="1000" b="1" i="0" u="none" strike="noStrike" baseline="0">
                    <a:effectLst/>
                  </a:rPr>
                  <a:t>Number of children and young people with 1+ valid HbA1c measurements </a:t>
                </a:r>
                <a:endParaRPr lang="en-GB"/>
              </a:p>
            </c:rich>
          </c:tx>
          <c:overlay val="0"/>
        </c:title>
        <c:numFmt formatCode="General" sourceLinked="1"/>
        <c:majorTickMark val="out"/>
        <c:minorTickMark val="none"/>
        <c:tickLblPos val="nextTo"/>
        <c:crossAx val="146791040"/>
        <c:crosses val="autoZero"/>
        <c:crossBetween val="midCat"/>
      </c:valAx>
      <c:valAx>
        <c:axId val="146791040"/>
        <c:scaling>
          <c:orientation val="minMax"/>
          <c:max val="0.5"/>
          <c:min val="0"/>
        </c:scaling>
        <c:delete val="0"/>
        <c:axPos val="l"/>
        <c:title>
          <c:tx>
            <c:rich>
              <a:bodyPr rot="-5400000" vert="horz"/>
              <a:lstStyle/>
              <a:p>
                <a:pPr>
                  <a:defRPr/>
                </a:pPr>
                <a:r>
                  <a:rPr lang="en-GB"/>
                  <a:t>Percentaage</a:t>
                </a:r>
                <a:r>
                  <a:rPr lang="en-GB" baseline="0"/>
                  <a:t> with an adjusted median HbA1c &gt;80 mmol/mol</a:t>
                </a:r>
                <a:endParaRPr lang="en-GB"/>
              </a:p>
            </c:rich>
          </c:tx>
          <c:overlay val="0"/>
        </c:title>
        <c:numFmt formatCode="0.0%" sourceLinked="1"/>
        <c:majorTickMark val="out"/>
        <c:minorTickMark val="none"/>
        <c:tickLblPos val="nextTo"/>
        <c:crossAx val="146789120"/>
        <c:crosses val="autoZero"/>
        <c:crossBetween val="midCat"/>
      </c:valAx>
    </c:plotArea>
    <c:legend>
      <c:legendPos val="t"/>
      <c:legendEntry>
        <c:idx val="4"/>
        <c:delete val="1"/>
      </c:legendEntry>
      <c:legendEntry>
        <c:idx val="6"/>
        <c:delete val="1"/>
      </c:legendEntry>
      <c:layout>
        <c:manualLayout>
          <c:xMode val="edge"/>
          <c:yMode val="edge"/>
          <c:x val="5.2733121901428988E-2"/>
          <c:y val="2.0125772874578403E-2"/>
          <c:w val="0.94726687809857102"/>
          <c:h val="0.1232661329727245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2518883056284633"/>
        </c:manualLayout>
      </c:layout>
      <c:barChart>
        <c:barDir val="col"/>
        <c:grouping val="clustered"/>
        <c:varyColors val="0"/>
        <c:ser>
          <c:idx val="0"/>
          <c:order val="0"/>
          <c:tx>
            <c:strRef>
              <c:f>'Chart data'!$C$5</c:f>
              <c:strCache>
                <c:ptCount val="1"/>
                <c:pt idx="0">
                  <c:v>PZ041</c:v>
                </c:pt>
              </c:strCache>
            </c:strRef>
          </c:tx>
          <c:spPr>
            <a:solidFill>
              <a:schemeClr val="tx2">
                <a:lumMod val="20000"/>
                <a:lumOff val="8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data'!$B$6:$B$10</c:f>
              <c:strCache>
                <c:ptCount val="5"/>
                <c:pt idx="0">
                  <c:v>0-4 years</c:v>
                </c:pt>
                <c:pt idx="1">
                  <c:v>5-9 years</c:v>
                </c:pt>
                <c:pt idx="2">
                  <c:v>10-14 years</c:v>
                </c:pt>
                <c:pt idx="3">
                  <c:v>15-19 years</c:v>
                </c:pt>
                <c:pt idx="4">
                  <c:v>20-24 years</c:v>
                </c:pt>
              </c:strCache>
            </c:strRef>
          </c:cat>
          <c:val>
            <c:numRef>
              <c:f>'Chart data'!$C$6:$C$10</c:f>
              <c:numCache>
                <c:formatCode>0.0%</c:formatCode>
                <c:ptCount val="5"/>
                <c:pt idx="0">
                  <c:v>8.0419580419580416E-2</c:v>
                </c:pt>
                <c:pt idx="1">
                  <c:v>0.22027972027972026</c:v>
                </c:pt>
                <c:pt idx="2">
                  <c:v>0.35664335664335667</c:v>
                </c:pt>
                <c:pt idx="3">
                  <c:v>0.34265734265734266</c:v>
                </c:pt>
                <c:pt idx="4">
                  <c:v>0</c:v>
                </c:pt>
              </c:numCache>
            </c:numRef>
          </c:val>
        </c:ser>
        <c:ser>
          <c:idx val="1"/>
          <c:order val="1"/>
          <c:tx>
            <c:strRef>
              <c:f>'Chart data'!$D$5</c:f>
              <c:strCache>
                <c:ptCount val="1"/>
                <c:pt idx="0">
                  <c:v>East of England</c:v>
                </c:pt>
              </c:strCache>
            </c:strRef>
          </c:tx>
          <c:spPr>
            <a:solidFill>
              <a:schemeClr val="tx2">
                <a:lumMod val="60000"/>
                <a:lumOff val="4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data'!$B$6:$B$10</c:f>
              <c:strCache>
                <c:ptCount val="5"/>
                <c:pt idx="0">
                  <c:v>0-4 years</c:v>
                </c:pt>
                <c:pt idx="1">
                  <c:v>5-9 years</c:v>
                </c:pt>
                <c:pt idx="2">
                  <c:v>10-14 years</c:v>
                </c:pt>
                <c:pt idx="3">
                  <c:v>15-19 years</c:v>
                </c:pt>
                <c:pt idx="4">
                  <c:v>20-24 years</c:v>
                </c:pt>
              </c:strCache>
            </c:strRef>
          </c:cat>
          <c:val>
            <c:numRef>
              <c:f>'Chart data'!$D$6:$D$10</c:f>
              <c:numCache>
                <c:formatCode>0.0%</c:formatCode>
                <c:ptCount val="5"/>
                <c:pt idx="0">
                  <c:v>6.25E-2</c:v>
                </c:pt>
                <c:pt idx="1">
                  <c:v>0.20928030303030304</c:v>
                </c:pt>
                <c:pt idx="2">
                  <c:v>0.39172979797979801</c:v>
                </c:pt>
                <c:pt idx="3">
                  <c:v>0.33617424242424243</c:v>
                </c:pt>
                <c:pt idx="4">
                  <c:v>#N/A</c:v>
                </c:pt>
              </c:numCache>
            </c:numRef>
          </c:val>
        </c:ser>
        <c:ser>
          <c:idx val="2"/>
          <c:order val="2"/>
          <c:tx>
            <c:strRef>
              <c:f>'Chart data'!$E$5</c:f>
              <c:strCache>
                <c:ptCount val="1"/>
                <c:pt idx="0">
                  <c:v>England and Wales</c:v>
                </c:pt>
              </c:strCache>
            </c:strRef>
          </c:tx>
          <c:spPr>
            <a:solidFill>
              <a:schemeClr val="tx2">
                <a:lumMod val="75000"/>
              </a:schemeClr>
            </a:solidFill>
          </c:spPr>
          <c:invertIfNegative val="0"/>
          <c:dLbls>
            <c:dLbl>
              <c:idx val="4"/>
              <c:spPr/>
              <c:txPr>
                <a:bodyPr/>
                <a:lstStyle/>
                <a:p>
                  <a:pPr>
                    <a:defRPr sz="900">
                      <a:solidFill>
                        <a:sysClr val="windowText" lastClr="000000"/>
                      </a:solidFill>
                    </a:defRPr>
                  </a:pPr>
                  <a:endParaRPr lang="en-US"/>
                </a:p>
              </c:txPr>
              <c:dLblPos val="ctr"/>
              <c:showLegendKey val="0"/>
              <c:showVal val="1"/>
              <c:showCatName val="0"/>
              <c:showSerName val="0"/>
              <c:showPercent val="0"/>
              <c:showBubbleSize val="0"/>
            </c:dLbl>
            <c:txPr>
              <a:bodyPr/>
              <a:lstStyle/>
              <a:p>
                <a:pPr>
                  <a:defRPr sz="900">
                    <a:solidFill>
                      <a:schemeClr val="bg1"/>
                    </a:solidFill>
                  </a:defRPr>
                </a:pPr>
                <a:endParaRPr lang="en-US"/>
              </a:p>
            </c:txPr>
            <c:dLblPos val="ctr"/>
            <c:showLegendKey val="0"/>
            <c:showVal val="1"/>
            <c:showCatName val="0"/>
            <c:showSerName val="0"/>
            <c:showPercent val="0"/>
            <c:showBubbleSize val="0"/>
            <c:showLeaderLines val="0"/>
          </c:dLbls>
          <c:cat>
            <c:strRef>
              <c:f>'Chart data'!$B$6:$B$10</c:f>
              <c:strCache>
                <c:ptCount val="5"/>
                <c:pt idx="0">
                  <c:v>0-4 years</c:v>
                </c:pt>
                <c:pt idx="1">
                  <c:v>5-9 years</c:v>
                </c:pt>
                <c:pt idx="2">
                  <c:v>10-14 years</c:v>
                </c:pt>
                <c:pt idx="3">
                  <c:v>15-19 years</c:v>
                </c:pt>
                <c:pt idx="4">
                  <c:v>20-24 years</c:v>
                </c:pt>
              </c:strCache>
            </c:strRef>
          </c:cat>
          <c:val>
            <c:numRef>
              <c:f>'Chart data'!$E$6:$E$10</c:f>
              <c:numCache>
                <c:formatCode>0.0%</c:formatCode>
                <c:ptCount val="5"/>
                <c:pt idx="0">
                  <c:v>6.0999999999999999E-2</c:v>
                </c:pt>
                <c:pt idx="1">
                  <c:v>0.21299999999999999</c:v>
                </c:pt>
                <c:pt idx="2">
                  <c:v>0.40399999999999997</c:v>
                </c:pt>
                <c:pt idx="3">
                  <c:v>0.32100000000000001</c:v>
                </c:pt>
                <c:pt idx="4">
                  <c:v>1E-3</c:v>
                </c:pt>
              </c:numCache>
            </c:numRef>
          </c:val>
        </c:ser>
        <c:dLbls>
          <c:showLegendKey val="0"/>
          <c:showVal val="0"/>
          <c:showCatName val="0"/>
          <c:showSerName val="0"/>
          <c:showPercent val="0"/>
          <c:showBubbleSize val="0"/>
        </c:dLbls>
        <c:gapWidth val="50"/>
        <c:axId val="147467264"/>
        <c:axId val="147829888"/>
      </c:barChart>
      <c:catAx>
        <c:axId val="147467264"/>
        <c:scaling>
          <c:orientation val="minMax"/>
        </c:scaling>
        <c:delete val="0"/>
        <c:axPos val="b"/>
        <c:title>
          <c:tx>
            <c:rich>
              <a:bodyPr/>
              <a:lstStyle/>
              <a:p>
                <a:pPr>
                  <a:defRPr/>
                </a:pPr>
                <a:r>
                  <a:rPr lang="en-GB"/>
                  <a:t>Age</a:t>
                </a:r>
                <a:r>
                  <a:rPr lang="en-GB" baseline="0"/>
                  <a:t> of children and young people in audit</a:t>
                </a:r>
                <a:endParaRPr lang="en-GB"/>
              </a:p>
            </c:rich>
          </c:tx>
          <c:layout/>
          <c:overlay val="0"/>
        </c:title>
        <c:majorTickMark val="out"/>
        <c:minorTickMark val="none"/>
        <c:tickLblPos val="nextTo"/>
        <c:crossAx val="147829888"/>
        <c:crosses val="autoZero"/>
        <c:auto val="1"/>
        <c:lblAlgn val="ctr"/>
        <c:lblOffset val="100"/>
        <c:noMultiLvlLbl val="0"/>
      </c:catAx>
      <c:valAx>
        <c:axId val="147829888"/>
        <c:scaling>
          <c:orientation val="minMax"/>
        </c:scaling>
        <c:delete val="0"/>
        <c:axPos val="l"/>
        <c:numFmt formatCode="0%" sourceLinked="0"/>
        <c:majorTickMark val="out"/>
        <c:minorTickMark val="none"/>
        <c:tickLblPos val="nextTo"/>
        <c:crossAx val="147467264"/>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69361741547012501"/>
        </c:manualLayout>
      </c:layout>
      <c:barChart>
        <c:barDir val="col"/>
        <c:grouping val="clustered"/>
        <c:varyColors val="0"/>
        <c:ser>
          <c:idx val="0"/>
          <c:order val="0"/>
          <c:tx>
            <c:strRef>
              <c:f>'Chart data'!$C$12</c:f>
              <c:strCache>
                <c:ptCount val="1"/>
                <c:pt idx="0">
                  <c:v>PZ041</c:v>
                </c:pt>
              </c:strCache>
            </c:strRef>
          </c:tx>
          <c:spPr>
            <a:solidFill>
              <a:schemeClr val="tx2">
                <a:lumMod val="20000"/>
                <a:lumOff val="8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data'!$B$13:$B$18</c:f>
              <c:strCache>
                <c:ptCount val="6"/>
                <c:pt idx="0">
                  <c:v>Type 1</c:v>
                </c:pt>
                <c:pt idx="1">
                  <c:v>Type 2</c:v>
                </c:pt>
                <c:pt idx="2">
                  <c:v>Cystic fibrosis related</c:v>
                </c:pt>
                <c:pt idx="3">
                  <c:v>Monogenic types</c:v>
                </c:pt>
                <c:pt idx="4">
                  <c:v>Other</c:v>
                </c:pt>
                <c:pt idx="5">
                  <c:v>Missing</c:v>
                </c:pt>
              </c:strCache>
            </c:strRef>
          </c:cat>
          <c:val>
            <c:numRef>
              <c:f>'Chart data'!$C$13:$C$18</c:f>
              <c:numCache>
                <c:formatCode>0.0%</c:formatCode>
                <c:ptCount val="6"/>
                <c:pt idx="0">
                  <c:v>0.95454545454545459</c:v>
                </c:pt>
                <c:pt idx="1">
                  <c:v>#N/A</c:v>
                </c:pt>
                <c:pt idx="2">
                  <c:v>#N/A</c:v>
                </c:pt>
                <c:pt idx="3">
                  <c:v>0</c:v>
                </c:pt>
                <c:pt idx="4">
                  <c:v>3.4965034965034968E-2</c:v>
                </c:pt>
                <c:pt idx="5">
                  <c:v>0</c:v>
                </c:pt>
              </c:numCache>
            </c:numRef>
          </c:val>
        </c:ser>
        <c:ser>
          <c:idx val="1"/>
          <c:order val="1"/>
          <c:tx>
            <c:strRef>
              <c:f>'Chart data'!$D$12</c:f>
              <c:strCache>
                <c:ptCount val="1"/>
                <c:pt idx="0">
                  <c:v>East of England</c:v>
                </c:pt>
              </c:strCache>
            </c:strRef>
          </c:tx>
          <c:spPr>
            <a:solidFill>
              <a:schemeClr val="tx2">
                <a:lumMod val="60000"/>
                <a:lumOff val="4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data'!$B$13:$B$18</c:f>
              <c:strCache>
                <c:ptCount val="6"/>
                <c:pt idx="0">
                  <c:v>Type 1</c:v>
                </c:pt>
                <c:pt idx="1">
                  <c:v>Type 2</c:v>
                </c:pt>
                <c:pt idx="2">
                  <c:v>Cystic fibrosis related</c:v>
                </c:pt>
                <c:pt idx="3">
                  <c:v>Monogenic types</c:v>
                </c:pt>
                <c:pt idx="4">
                  <c:v>Other</c:v>
                </c:pt>
                <c:pt idx="5">
                  <c:v>Missing</c:v>
                </c:pt>
              </c:strCache>
            </c:strRef>
          </c:cat>
          <c:val>
            <c:numRef>
              <c:f>'Chart data'!$D$13:$D$18</c:f>
              <c:numCache>
                <c:formatCode>0.0%</c:formatCode>
                <c:ptCount val="6"/>
                <c:pt idx="0">
                  <c:v>0.97159090909090906</c:v>
                </c:pt>
                <c:pt idx="1">
                  <c:v>1.0732323232323234E-2</c:v>
                </c:pt>
                <c:pt idx="2">
                  <c:v>2.5252525252525255E-3</c:v>
                </c:pt>
                <c:pt idx="3">
                  <c:v>3.472222222222222E-3</c:v>
                </c:pt>
                <c:pt idx="4">
                  <c:v>8.8383838383838381E-3</c:v>
                </c:pt>
                <c:pt idx="5">
                  <c:v>2.840909090909091E-3</c:v>
                </c:pt>
              </c:numCache>
            </c:numRef>
          </c:val>
        </c:ser>
        <c:ser>
          <c:idx val="2"/>
          <c:order val="2"/>
          <c:tx>
            <c:strRef>
              <c:f>'Chart data'!$E$12</c:f>
              <c:strCache>
                <c:ptCount val="1"/>
                <c:pt idx="0">
                  <c:v>England and Wales</c:v>
                </c:pt>
              </c:strCache>
            </c:strRef>
          </c:tx>
          <c:spPr>
            <a:solidFill>
              <a:schemeClr val="tx2">
                <a:lumMod val="75000"/>
              </a:schemeClr>
            </a:solidFill>
          </c:spPr>
          <c:invertIfNegative val="0"/>
          <c:dLbls>
            <c:dLbl>
              <c:idx val="0"/>
              <c:spPr/>
              <c:txPr>
                <a:bodyPr/>
                <a:lstStyle/>
                <a:p>
                  <a:pPr>
                    <a:defRPr sz="900">
                      <a:solidFill>
                        <a:schemeClr val="bg1"/>
                      </a:solidFill>
                    </a:defRPr>
                  </a:pPr>
                  <a:endParaRPr lang="en-US"/>
                </a:p>
              </c:txPr>
              <c:dLblPos val="ctr"/>
              <c:showLegendKey val="0"/>
              <c:showVal val="1"/>
              <c:showCatName val="0"/>
              <c:showSerName val="0"/>
              <c:showPercent val="0"/>
              <c:showBubbleSize val="0"/>
            </c:dLbl>
            <c:txPr>
              <a:bodyPr/>
              <a:lstStyle/>
              <a:p>
                <a:pPr>
                  <a:defRPr sz="900">
                    <a:solidFill>
                      <a:sysClr val="windowText" lastClr="000000"/>
                    </a:solidFill>
                  </a:defRPr>
                </a:pPr>
                <a:endParaRPr lang="en-US"/>
              </a:p>
            </c:txPr>
            <c:dLblPos val="ctr"/>
            <c:showLegendKey val="0"/>
            <c:showVal val="1"/>
            <c:showCatName val="0"/>
            <c:showSerName val="0"/>
            <c:showPercent val="0"/>
            <c:showBubbleSize val="0"/>
            <c:showLeaderLines val="0"/>
          </c:dLbls>
          <c:cat>
            <c:strRef>
              <c:f>'Chart data'!$B$13:$B$18</c:f>
              <c:strCache>
                <c:ptCount val="6"/>
                <c:pt idx="0">
                  <c:v>Type 1</c:v>
                </c:pt>
                <c:pt idx="1">
                  <c:v>Type 2</c:v>
                </c:pt>
                <c:pt idx="2">
                  <c:v>Cystic fibrosis related</c:v>
                </c:pt>
                <c:pt idx="3">
                  <c:v>Monogenic types</c:v>
                </c:pt>
                <c:pt idx="4">
                  <c:v>Other</c:v>
                </c:pt>
                <c:pt idx="5">
                  <c:v>Missing</c:v>
                </c:pt>
              </c:strCache>
            </c:strRef>
          </c:cat>
          <c:val>
            <c:numRef>
              <c:f>'Chart data'!$E$13:$E$18</c:f>
              <c:numCache>
                <c:formatCode>0.0%</c:formatCode>
                <c:ptCount val="6"/>
                <c:pt idx="0">
                  <c:v>0.95299999999999996</c:v>
                </c:pt>
                <c:pt idx="1">
                  <c:v>2.2000000000000002E-2</c:v>
                </c:pt>
                <c:pt idx="2">
                  <c:v>6.0000000000000001E-3</c:v>
                </c:pt>
                <c:pt idx="3">
                  <c:v>5.0000000000000001E-3</c:v>
                </c:pt>
                <c:pt idx="4">
                  <c:v>1.2999999999999998E-2</c:v>
                </c:pt>
                <c:pt idx="5">
                  <c:v>1E-3</c:v>
                </c:pt>
              </c:numCache>
            </c:numRef>
          </c:val>
        </c:ser>
        <c:dLbls>
          <c:showLegendKey val="0"/>
          <c:showVal val="0"/>
          <c:showCatName val="0"/>
          <c:showSerName val="0"/>
          <c:showPercent val="0"/>
          <c:showBubbleSize val="0"/>
        </c:dLbls>
        <c:gapWidth val="50"/>
        <c:axId val="147918848"/>
        <c:axId val="147920384"/>
      </c:barChart>
      <c:catAx>
        <c:axId val="147918848"/>
        <c:scaling>
          <c:orientation val="minMax"/>
        </c:scaling>
        <c:delete val="0"/>
        <c:axPos val="b"/>
        <c:majorTickMark val="out"/>
        <c:minorTickMark val="none"/>
        <c:tickLblPos val="nextTo"/>
        <c:txPr>
          <a:bodyPr rot="0" vert="horz"/>
          <a:lstStyle/>
          <a:p>
            <a:pPr>
              <a:defRPr sz="900"/>
            </a:pPr>
            <a:endParaRPr lang="en-US"/>
          </a:p>
        </c:txPr>
        <c:crossAx val="147920384"/>
        <c:crosses val="autoZero"/>
        <c:auto val="1"/>
        <c:lblAlgn val="ctr"/>
        <c:lblOffset val="100"/>
        <c:noMultiLvlLbl val="0"/>
      </c:catAx>
      <c:valAx>
        <c:axId val="147920384"/>
        <c:scaling>
          <c:orientation val="minMax"/>
          <c:max val="1"/>
        </c:scaling>
        <c:delete val="0"/>
        <c:axPos val="l"/>
        <c:numFmt formatCode="0%" sourceLinked="0"/>
        <c:majorTickMark val="out"/>
        <c:minorTickMark val="none"/>
        <c:tickLblPos val="nextTo"/>
        <c:crossAx val="147918848"/>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2518883056284633"/>
        </c:manualLayout>
      </c:layout>
      <c:barChart>
        <c:barDir val="col"/>
        <c:grouping val="clustered"/>
        <c:varyColors val="0"/>
        <c:ser>
          <c:idx val="0"/>
          <c:order val="0"/>
          <c:tx>
            <c:strRef>
              <c:f>'Chart data'!$C$25</c:f>
              <c:strCache>
                <c:ptCount val="1"/>
                <c:pt idx="0">
                  <c:v>PZ041</c:v>
                </c:pt>
              </c:strCache>
            </c:strRef>
          </c:tx>
          <c:spPr>
            <a:solidFill>
              <a:schemeClr val="tx2">
                <a:lumMod val="20000"/>
                <a:lumOff val="80000"/>
              </a:schemeClr>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'Chart data'!$B$26:$B$32</c:f>
              <c:strCache>
                <c:ptCount val="7"/>
                <c:pt idx="0">
                  <c:v>HbA1c</c:v>
                </c:pt>
                <c:pt idx="1">
                  <c:v>Blood pressure</c:v>
                </c:pt>
                <c:pt idx="2">
                  <c:v>Thyroid</c:v>
                </c:pt>
                <c:pt idx="3">
                  <c:v>Body mass index</c:v>
                </c:pt>
                <c:pt idx="4">
                  <c:v>Albuminuria</c:v>
                </c:pt>
                <c:pt idx="5">
                  <c:v>Eye screening</c:v>
                </c:pt>
                <c:pt idx="6">
                  <c:v>Foot examination</c:v>
                </c:pt>
              </c:strCache>
            </c:strRef>
          </c:cat>
          <c:val>
            <c:numRef>
              <c:f>'Chart data'!$C$26:$C$32</c:f>
              <c:numCache>
                <c:formatCode>0.0%</c:formatCode>
                <c:ptCount val="7"/>
                <c:pt idx="0">
                  <c:v>0.97975708502024295</c:v>
                </c:pt>
                <c:pt idx="1">
                  <c:v>0.98026315789473684</c:v>
                </c:pt>
                <c:pt idx="2">
                  <c:v>0.78947368421052633</c:v>
                </c:pt>
                <c:pt idx="3">
                  <c:v>0.9919028340080972</c:v>
                </c:pt>
                <c:pt idx="4">
                  <c:v>0.53947368421052633</c:v>
                </c:pt>
                <c:pt idx="5">
                  <c:v>0.47368421052631582</c:v>
                </c:pt>
                <c:pt idx="6">
                  <c:v>0.44736842105263158</c:v>
                </c:pt>
              </c:numCache>
            </c:numRef>
          </c:val>
        </c:ser>
        <c:ser>
          <c:idx val="1"/>
          <c:order val="1"/>
          <c:tx>
            <c:strRef>
              <c:f>'Chart data'!$D$25</c:f>
              <c:strCache>
                <c:ptCount val="1"/>
                <c:pt idx="0">
                  <c:v>East of England</c:v>
                </c:pt>
              </c:strCache>
            </c:strRef>
          </c:tx>
          <c:spPr>
            <a:solidFill>
              <a:schemeClr val="tx2">
                <a:lumMod val="60000"/>
                <a:lumOff val="40000"/>
              </a:schemeClr>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'Chart data'!$B$26:$B$32</c:f>
              <c:strCache>
                <c:ptCount val="7"/>
                <c:pt idx="0">
                  <c:v>HbA1c</c:v>
                </c:pt>
                <c:pt idx="1">
                  <c:v>Blood pressure</c:v>
                </c:pt>
                <c:pt idx="2">
                  <c:v>Thyroid</c:v>
                </c:pt>
                <c:pt idx="3">
                  <c:v>Body mass index</c:v>
                </c:pt>
                <c:pt idx="4">
                  <c:v>Albuminuria</c:v>
                </c:pt>
                <c:pt idx="5">
                  <c:v>Eye screening</c:v>
                </c:pt>
                <c:pt idx="6">
                  <c:v>Foot examination</c:v>
                </c:pt>
              </c:strCache>
            </c:strRef>
          </c:cat>
          <c:val>
            <c:numRef>
              <c:f>'Chart data'!$D$26:$D$32</c:f>
              <c:numCache>
                <c:formatCode>0.0%</c:formatCode>
                <c:ptCount val="7"/>
                <c:pt idx="0">
                  <c:v>0.9949019607843137</c:v>
                </c:pt>
                <c:pt idx="1">
                  <c:v>0.90235910878112724</c:v>
                </c:pt>
                <c:pt idx="2">
                  <c:v>0.70862745098039215</c:v>
                </c:pt>
                <c:pt idx="3">
                  <c:v>0.98745098039215695</c:v>
                </c:pt>
                <c:pt idx="4">
                  <c:v>0.60812581913499342</c:v>
                </c:pt>
                <c:pt idx="5">
                  <c:v>0.63368283093053734</c:v>
                </c:pt>
                <c:pt idx="6">
                  <c:v>0.64809960681520307</c:v>
                </c:pt>
              </c:numCache>
            </c:numRef>
          </c:val>
        </c:ser>
        <c:ser>
          <c:idx val="2"/>
          <c:order val="2"/>
          <c:tx>
            <c:strRef>
              <c:f>'Chart data'!$E$25</c:f>
              <c:strCache>
                <c:ptCount val="1"/>
                <c:pt idx="0">
                  <c:v>England and Wales</c:v>
                </c:pt>
              </c:strCache>
            </c:strRef>
          </c:tx>
          <c:spPr>
            <a:solidFill>
              <a:schemeClr val="tx2">
                <a:lumMod val="75000"/>
              </a:schemeClr>
            </a:solidFill>
          </c:spPr>
          <c:invertIfNegative val="0"/>
          <c:dLbls>
            <c:txPr>
              <a:bodyPr/>
              <a:lstStyle/>
              <a:p>
                <a:pPr>
                  <a:defRPr sz="800">
                    <a:solidFill>
                      <a:schemeClr val="bg1"/>
                    </a:solidFill>
                  </a:defRPr>
                </a:pPr>
                <a:endParaRPr lang="en-US"/>
              </a:p>
            </c:txPr>
            <c:dLblPos val="ctr"/>
            <c:showLegendKey val="0"/>
            <c:showVal val="1"/>
            <c:showCatName val="0"/>
            <c:showSerName val="0"/>
            <c:showPercent val="0"/>
            <c:showBubbleSize val="0"/>
            <c:showLeaderLines val="0"/>
          </c:dLbls>
          <c:cat>
            <c:strRef>
              <c:f>'Chart data'!$B$26:$B$32</c:f>
              <c:strCache>
                <c:ptCount val="7"/>
                <c:pt idx="0">
                  <c:v>HbA1c</c:v>
                </c:pt>
                <c:pt idx="1">
                  <c:v>Blood pressure</c:v>
                </c:pt>
                <c:pt idx="2">
                  <c:v>Thyroid</c:v>
                </c:pt>
                <c:pt idx="3">
                  <c:v>Body mass index</c:v>
                </c:pt>
                <c:pt idx="4">
                  <c:v>Albuminuria</c:v>
                </c:pt>
                <c:pt idx="5">
                  <c:v>Eye screening</c:v>
                </c:pt>
                <c:pt idx="6">
                  <c:v>Foot examination</c:v>
                </c:pt>
              </c:strCache>
            </c:strRef>
          </c:cat>
          <c:val>
            <c:numRef>
              <c:f>'Chart data'!$E$26:$E$32</c:f>
              <c:numCache>
                <c:formatCode>0.0%</c:formatCode>
                <c:ptCount val="7"/>
                <c:pt idx="0">
                  <c:v>0.99277706385430053</c:v>
                </c:pt>
                <c:pt idx="1">
                  <c:v>0.90813490573124012</c:v>
                </c:pt>
                <c:pt idx="2">
                  <c:v>0.77653210440023046</c:v>
                </c:pt>
                <c:pt idx="3">
                  <c:v>0.97917312890503838</c:v>
                </c:pt>
                <c:pt idx="4">
                  <c:v>0.66003154811086906</c:v>
                </c:pt>
                <c:pt idx="5">
                  <c:v>0.66190941185307595</c:v>
                </c:pt>
                <c:pt idx="6">
                  <c:v>0.65762788252084436</c:v>
                </c:pt>
              </c:numCache>
            </c:numRef>
          </c:val>
        </c:ser>
        <c:dLbls>
          <c:showLegendKey val="0"/>
          <c:showVal val="0"/>
          <c:showCatName val="0"/>
          <c:showSerName val="0"/>
          <c:showPercent val="0"/>
          <c:showBubbleSize val="0"/>
        </c:dLbls>
        <c:gapWidth val="50"/>
        <c:axId val="147972096"/>
        <c:axId val="147973632"/>
      </c:barChart>
      <c:catAx>
        <c:axId val="147972096"/>
        <c:scaling>
          <c:orientation val="minMax"/>
        </c:scaling>
        <c:delete val="0"/>
        <c:axPos val="b"/>
        <c:majorTickMark val="out"/>
        <c:minorTickMark val="none"/>
        <c:tickLblPos val="nextTo"/>
        <c:crossAx val="147973632"/>
        <c:crosses val="autoZero"/>
        <c:auto val="1"/>
        <c:lblAlgn val="ctr"/>
        <c:lblOffset val="100"/>
        <c:noMultiLvlLbl val="0"/>
      </c:catAx>
      <c:valAx>
        <c:axId val="147973632"/>
        <c:scaling>
          <c:orientation val="minMax"/>
          <c:max val="1"/>
        </c:scaling>
        <c:delete val="0"/>
        <c:axPos val="l"/>
        <c:numFmt formatCode="0%" sourceLinked="0"/>
        <c:majorTickMark val="out"/>
        <c:minorTickMark val="none"/>
        <c:tickLblPos val="nextTo"/>
        <c:crossAx val="147972096"/>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5759623797025377"/>
        </c:manualLayout>
      </c:layout>
      <c:barChart>
        <c:barDir val="col"/>
        <c:grouping val="clustered"/>
        <c:varyColors val="0"/>
        <c:ser>
          <c:idx val="0"/>
          <c:order val="0"/>
          <c:tx>
            <c:strRef>
              <c:f>'Chart data'!$C$35</c:f>
              <c:strCache>
                <c:ptCount val="1"/>
                <c:pt idx="0">
                  <c:v>PZ041</c:v>
                </c:pt>
              </c:strCache>
            </c:strRef>
          </c:tx>
          <c:spPr>
            <a:solidFill>
              <a:schemeClr val="tx2">
                <a:lumMod val="20000"/>
                <a:lumOff val="8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data'!$B$36:$B$37</c:f>
              <c:strCache>
                <c:ptCount val="2"/>
                <c:pt idx="0">
                  <c:v>Thyroid disease</c:v>
                </c:pt>
                <c:pt idx="1">
                  <c:v>Coeliac disease</c:v>
                </c:pt>
              </c:strCache>
            </c:strRef>
          </c:cat>
          <c:val>
            <c:numRef>
              <c:f>'Chart data'!$C$36:$C$37</c:f>
              <c:numCache>
                <c:formatCode>0.0%</c:formatCode>
                <c:ptCount val="2"/>
                <c:pt idx="0">
                  <c:v>0.8</c:v>
                </c:pt>
                <c:pt idx="1">
                  <c:v>0.8666666666666667</c:v>
                </c:pt>
              </c:numCache>
            </c:numRef>
          </c:val>
        </c:ser>
        <c:ser>
          <c:idx val="1"/>
          <c:order val="1"/>
          <c:tx>
            <c:strRef>
              <c:f>'Chart data'!$D$35</c:f>
              <c:strCache>
                <c:ptCount val="1"/>
                <c:pt idx="0">
                  <c:v>East of England</c:v>
                </c:pt>
              </c:strCache>
            </c:strRef>
          </c:tx>
          <c:spPr>
            <a:solidFill>
              <a:schemeClr val="tx2">
                <a:lumMod val="60000"/>
                <a:lumOff val="40000"/>
              </a:schemeClr>
            </a:solidFill>
          </c:spPr>
          <c:invertIfNegative val="0"/>
          <c:dLbls>
            <c:txPr>
              <a:bodyPr/>
              <a:lstStyle/>
              <a:p>
                <a:pPr>
                  <a:defRPr sz="1000"/>
                </a:pPr>
                <a:endParaRPr lang="en-US"/>
              </a:p>
            </c:txPr>
            <c:dLblPos val="ctr"/>
            <c:showLegendKey val="0"/>
            <c:showVal val="1"/>
            <c:showCatName val="0"/>
            <c:showSerName val="0"/>
            <c:showPercent val="0"/>
            <c:showBubbleSize val="0"/>
            <c:showLeaderLines val="0"/>
          </c:dLbls>
          <c:cat>
            <c:strRef>
              <c:f>'Chart data'!$B$36:$B$37</c:f>
              <c:strCache>
                <c:ptCount val="2"/>
                <c:pt idx="0">
                  <c:v>Thyroid disease</c:v>
                </c:pt>
                <c:pt idx="1">
                  <c:v>Coeliac disease</c:v>
                </c:pt>
              </c:strCache>
            </c:strRef>
          </c:cat>
          <c:val>
            <c:numRef>
              <c:f>'Chart data'!$D$36:$D$37</c:f>
              <c:numCache>
                <c:formatCode>0.0%</c:formatCode>
                <c:ptCount val="2"/>
                <c:pt idx="0">
                  <c:v>0.65182186234817818</c:v>
                </c:pt>
                <c:pt idx="1">
                  <c:v>0.58299595141700411</c:v>
                </c:pt>
              </c:numCache>
            </c:numRef>
          </c:val>
        </c:ser>
        <c:ser>
          <c:idx val="2"/>
          <c:order val="2"/>
          <c:tx>
            <c:strRef>
              <c:f>'Chart data'!$E$35</c:f>
              <c:strCache>
                <c:ptCount val="1"/>
                <c:pt idx="0">
                  <c:v>England and Wales</c:v>
                </c:pt>
              </c:strCache>
            </c:strRef>
          </c:tx>
          <c:spPr>
            <a:solidFill>
              <a:schemeClr val="tx2">
                <a:lumMod val="75000"/>
              </a:schemeClr>
            </a:solidFill>
          </c:spPr>
          <c:invertIfNegative val="0"/>
          <c:dLbls>
            <c:txPr>
              <a:bodyPr/>
              <a:lstStyle/>
              <a:p>
                <a:pPr>
                  <a:defRPr sz="1000">
                    <a:solidFill>
                      <a:schemeClr val="bg1"/>
                    </a:solidFill>
                  </a:defRPr>
                </a:pPr>
                <a:endParaRPr lang="en-US"/>
              </a:p>
            </c:txPr>
            <c:dLblPos val="ctr"/>
            <c:showLegendKey val="0"/>
            <c:showVal val="1"/>
            <c:showCatName val="0"/>
            <c:showSerName val="0"/>
            <c:showPercent val="0"/>
            <c:showBubbleSize val="0"/>
            <c:showLeaderLines val="0"/>
          </c:dLbls>
          <c:cat>
            <c:strRef>
              <c:f>'Chart data'!$B$36:$B$37</c:f>
              <c:strCache>
                <c:ptCount val="2"/>
                <c:pt idx="0">
                  <c:v>Thyroid disease</c:v>
                </c:pt>
                <c:pt idx="1">
                  <c:v>Coeliac disease</c:v>
                </c:pt>
              </c:strCache>
            </c:strRef>
          </c:cat>
          <c:val>
            <c:numRef>
              <c:f>'Chart data'!$E$36:$E$37</c:f>
              <c:numCache>
                <c:formatCode>0.0%</c:formatCode>
                <c:ptCount val="2"/>
                <c:pt idx="0">
                  <c:v>0.67787610619469019</c:v>
                </c:pt>
                <c:pt idx="1">
                  <c:v>0.62256637168141593</c:v>
                </c:pt>
              </c:numCache>
            </c:numRef>
          </c:val>
        </c:ser>
        <c:dLbls>
          <c:showLegendKey val="0"/>
          <c:showVal val="0"/>
          <c:showCatName val="0"/>
          <c:showSerName val="0"/>
          <c:showPercent val="0"/>
          <c:showBubbleSize val="0"/>
        </c:dLbls>
        <c:gapWidth val="50"/>
        <c:axId val="148414464"/>
        <c:axId val="148416000"/>
      </c:barChart>
      <c:catAx>
        <c:axId val="148414464"/>
        <c:scaling>
          <c:orientation val="minMax"/>
        </c:scaling>
        <c:delete val="0"/>
        <c:axPos val="b"/>
        <c:majorTickMark val="out"/>
        <c:minorTickMark val="none"/>
        <c:tickLblPos val="nextTo"/>
        <c:crossAx val="148416000"/>
        <c:crosses val="autoZero"/>
        <c:auto val="1"/>
        <c:lblAlgn val="ctr"/>
        <c:lblOffset val="100"/>
        <c:noMultiLvlLbl val="0"/>
      </c:catAx>
      <c:valAx>
        <c:axId val="148416000"/>
        <c:scaling>
          <c:orientation val="minMax"/>
          <c:max val="1"/>
        </c:scaling>
        <c:delete val="0"/>
        <c:axPos val="l"/>
        <c:numFmt formatCode="0%" sourceLinked="0"/>
        <c:majorTickMark val="out"/>
        <c:minorTickMark val="none"/>
        <c:tickLblPos val="nextTo"/>
        <c:crossAx val="148414464"/>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0232648002333042"/>
          <c:w val="0.90190048118985133"/>
          <c:h val="0.77611475648877226"/>
        </c:manualLayout>
      </c:layout>
      <c:barChart>
        <c:barDir val="col"/>
        <c:grouping val="clustered"/>
        <c:varyColors val="0"/>
        <c:ser>
          <c:idx val="0"/>
          <c:order val="0"/>
          <c:tx>
            <c:strRef>
              <c:f>'Chart data'!$C$47</c:f>
              <c:strCache>
                <c:ptCount val="1"/>
                <c:pt idx="0">
                  <c:v>PZ041</c:v>
                </c:pt>
              </c:strCache>
            </c:strRef>
          </c:tx>
          <c:spPr>
            <a:solidFill>
              <a:schemeClr val="tx2">
                <a:lumMod val="20000"/>
                <a:lumOff val="80000"/>
              </a:schemeClr>
            </a:solidFill>
          </c:spPr>
          <c:invertIfNegative val="0"/>
          <c:dLbls>
            <c:numFmt formatCode="0.0%" sourceLinked="0"/>
            <c:txPr>
              <a:bodyPr/>
              <a:lstStyle/>
              <a:p>
                <a:pPr>
                  <a:defRPr sz="900"/>
                </a:pPr>
                <a:endParaRPr lang="en-US"/>
              </a:p>
            </c:txPr>
            <c:dLblPos val="ctr"/>
            <c:showLegendKey val="0"/>
            <c:showVal val="1"/>
            <c:showCatName val="0"/>
            <c:showSerName val="0"/>
            <c:showPercent val="0"/>
            <c:showBubbleSize val="0"/>
            <c:showLeaderLines val="0"/>
          </c:dLbls>
          <c:cat>
            <c:strRef>
              <c:f>'Chart data'!$B$48:$B$53</c:f>
              <c:strCache>
                <c:ptCount val="6"/>
                <c:pt idx="0">
                  <c:v>% ≤48 mmol/mol</c:v>
                </c:pt>
                <c:pt idx="1">
                  <c:v>% ≤53 mmol/mol</c:v>
                </c:pt>
                <c:pt idx="2">
                  <c:v>% &lt;58 mmol/mol</c:v>
                </c:pt>
                <c:pt idx="3">
                  <c:v>% ≥69mmol/mol</c:v>
                </c:pt>
                <c:pt idx="4">
                  <c:v>% &gt;75mmol/mol</c:v>
                </c:pt>
                <c:pt idx="5">
                  <c:v>% &gt;80mmol/mol</c:v>
                </c:pt>
              </c:strCache>
            </c:strRef>
          </c:cat>
          <c:val>
            <c:numRef>
              <c:f>'Chart data'!$C$48:$C$53</c:f>
              <c:numCache>
                <c:formatCode>0.0%</c:formatCode>
                <c:ptCount val="6"/>
                <c:pt idx="0">
                  <c:v>4.7619047619047616E-2</c:v>
                </c:pt>
                <c:pt idx="1">
                  <c:v>0.16269841269841268</c:v>
                </c:pt>
                <c:pt idx="2">
                  <c:v>0.27777777777777779</c:v>
                </c:pt>
                <c:pt idx="3">
                  <c:v>0.34523809523809523</c:v>
                </c:pt>
                <c:pt idx="4">
                  <c:v>0.2341269841269841</c:v>
                </c:pt>
                <c:pt idx="5">
                  <c:v>0.14682539682539683</c:v>
                </c:pt>
              </c:numCache>
            </c:numRef>
          </c:val>
        </c:ser>
        <c:ser>
          <c:idx val="1"/>
          <c:order val="1"/>
          <c:tx>
            <c:strRef>
              <c:f>'Chart data'!$D$47</c:f>
              <c:strCache>
                <c:ptCount val="1"/>
                <c:pt idx="0">
                  <c:v>East of England</c:v>
                </c:pt>
              </c:strCache>
            </c:strRef>
          </c:tx>
          <c:spPr>
            <a:solidFill>
              <a:schemeClr val="tx2">
                <a:lumMod val="60000"/>
                <a:lumOff val="40000"/>
              </a:schemeClr>
            </a:solidFill>
          </c:spPr>
          <c:invertIfNegative val="0"/>
          <c:dLbls>
            <c:txPr>
              <a:bodyPr/>
              <a:lstStyle/>
              <a:p>
                <a:pPr>
                  <a:defRPr sz="900"/>
                </a:pPr>
                <a:endParaRPr lang="en-US"/>
              </a:p>
            </c:txPr>
            <c:dLblPos val="ctr"/>
            <c:showLegendKey val="0"/>
            <c:showVal val="1"/>
            <c:showCatName val="0"/>
            <c:showSerName val="0"/>
            <c:showPercent val="0"/>
            <c:showBubbleSize val="0"/>
            <c:showLeaderLines val="0"/>
          </c:dLbls>
          <c:cat>
            <c:strRef>
              <c:f>'Chart data'!$B$48:$B$53</c:f>
              <c:strCache>
                <c:ptCount val="6"/>
                <c:pt idx="0">
                  <c:v>% ≤48 mmol/mol</c:v>
                </c:pt>
                <c:pt idx="1">
                  <c:v>% ≤53 mmol/mol</c:v>
                </c:pt>
                <c:pt idx="2">
                  <c:v>% &lt;58 mmol/mol</c:v>
                </c:pt>
                <c:pt idx="3">
                  <c:v>% ≥69mmol/mol</c:v>
                </c:pt>
                <c:pt idx="4">
                  <c:v>% &gt;75mmol/mol</c:v>
                </c:pt>
                <c:pt idx="5">
                  <c:v>% &gt;80mmol/mol</c:v>
                </c:pt>
              </c:strCache>
            </c:strRef>
          </c:cat>
          <c:val>
            <c:numRef>
              <c:f>'Chart data'!$D$48:$D$53</c:f>
              <c:numCache>
                <c:formatCode>0.0%</c:formatCode>
                <c:ptCount val="6"/>
                <c:pt idx="0">
                  <c:v>6.7572274468826188E-2</c:v>
                </c:pt>
                <c:pt idx="1">
                  <c:v>0.15639150121908743</c:v>
                </c:pt>
                <c:pt idx="2">
                  <c:v>0.27899686520376177</c:v>
                </c:pt>
                <c:pt idx="3">
                  <c:v>0.39010797631487287</c:v>
                </c:pt>
                <c:pt idx="4">
                  <c:v>0.25531173807035878</c:v>
                </c:pt>
                <c:pt idx="5">
                  <c:v>0.19017763845350052</c:v>
                </c:pt>
              </c:numCache>
            </c:numRef>
          </c:val>
        </c:ser>
        <c:ser>
          <c:idx val="2"/>
          <c:order val="2"/>
          <c:tx>
            <c:strRef>
              <c:f>'Chart data'!$E$47</c:f>
              <c:strCache>
                <c:ptCount val="1"/>
                <c:pt idx="0">
                  <c:v>England and Wales</c:v>
                </c:pt>
              </c:strCache>
            </c:strRef>
          </c:tx>
          <c:spPr>
            <a:solidFill>
              <a:schemeClr val="tx2">
                <a:lumMod val="75000"/>
              </a:schemeClr>
            </a:solidFill>
          </c:spPr>
          <c:invertIfNegative val="0"/>
          <c:dLbls>
            <c:txPr>
              <a:bodyPr/>
              <a:lstStyle/>
              <a:p>
                <a:pPr>
                  <a:defRPr sz="900">
                    <a:solidFill>
                      <a:schemeClr val="bg1"/>
                    </a:solidFill>
                  </a:defRPr>
                </a:pPr>
                <a:endParaRPr lang="en-US"/>
              </a:p>
            </c:txPr>
            <c:dLblPos val="ctr"/>
            <c:showLegendKey val="0"/>
            <c:showVal val="1"/>
            <c:showCatName val="0"/>
            <c:showSerName val="0"/>
            <c:showPercent val="0"/>
            <c:showBubbleSize val="0"/>
            <c:showLeaderLines val="0"/>
          </c:dLbls>
          <c:cat>
            <c:strRef>
              <c:f>'Chart data'!$B$48:$B$53</c:f>
              <c:strCache>
                <c:ptCount val="6"/>
                <c:pt idx="0">
                  <c:v>% ≤48 mmol/mol</c:v>
                </c:pt>
                <c:pt idx="1">
                  <c:v>% ≤53 mmol/mol</c:v>
                </c:pt>
                <c:pt idx="2">
                  <c:v>% &lt;58 mmol/mol</c:v>
                </c:pt>
                <c:pt idx="3">
                  <c:v>% ≥69mmol/mol</c:v>
                </c:pt>
                <c:pt idx="4">
                  <c:v>% &gt;75mmol/mol</c:v>
                </c:pt>
                <c:pt idx="5">
                  <c:v>% &gt;80mmol/mol</c:v>
                </c:pt>
              </c:strCache>
            </c:strRef>
          </c:cat>
          <c:val>
            <c:numRef>
              <c:f>'Chart data'!$E$48:$E$53</c:f>
              <c:numCache>
                <c:formatCode>0.0%</c:formatCode>
                <c:ptCount val="6"/>
                <c:pt idx="0">
                  <c:v>6.5000000000000002E-2</c:v>
                </c:pt>
                <c:pt idx="1">
                  <c:v>0.14699999999999999</c:v>
                </c:pt>
                <c:pt idx="2">
                  <c:v>0.26600000000000001</c:v>
                </c:pt>
                <c:pt idx="3">
                  <c:v>0.38600000000000001</c:v>
                </c:pt>
                <c:pt idx="4">
                  <c:v>0.245</c:v>
                </c:pt>
                <c:pt idx="5">
                  <c:v>0.17899999999999999</c:v>
                </c:pt>
              </c:numCache>
            </c:numRef>
          </c:val>
        </c:ser>
        <c:dLbls>
          <c:showLegendKey val="0"/>
          <c:showVal val="0"/>
          <c:showCatName val="0"/>
          <c:showSerName val="0"/>
          <c:showPercent val="0"/>
          <c:showBubbleSize val="0"/>
        </c:dLbls>
        <c:gapWidth val="50"/>
        <c:axId val="149233664"/>
        <c:axId val="149235200"/>
      </c:barChart>
      <c:catAx>
        <c:axId val="149233664"/>
        <c:scaling>
          <c:orientation val="minMax"/>
        </c:scaling>
        <c:delete val="0"/>
        <c:axPos val="b"/>
        <c:majorTickMark val="out"/>
        <c:minorTickMark val="none"/>
        <c:tickLblPos val="nextTo"/>
        <c:txPr>
          <a:bodyPr/>
          <a:lstStyle/>
          <a:p>
            <a:pPr>
              <a:defRPr sz="900"/>
            </a:pPr>
            <a:endParaRPr lang="en-US"/>
          </a:p>
        </c:txPr>
        <c:crossAx val="149235200"/>
        <c:crosses val="autoZero"/>
        <c:auto val="1"/>
        <c:lblAlgn val="ctr"/>
        <c:lblOffset val="100"/>
        <c:noMultiLvlLbl val="0"/>
      </c:catAx>
      <c:valAx>
        <c:axId val="149235200"/>
        <c:scaling>
          <c:orientation val="minMax"/>
        </c:scaling>
        <c:delete val="0"/>
        <c:axPos val="l"/>
        <c:numFmt formatCode="0%" sourceLinked="0"/>
        <c:majorTickMark val="out"/>
        <c:minorTickMark val="none"/>
        <c:tickLblPos val="nextTo"/>
        <c:crossAx val="149233664"/>
        <c:crosses val="autoZero"/>
        <c:crossBetween val="between"/>
      </c:valAx>
    </c:plotArea>
    <c:legend>
      <c:legendPos val="r"/>
      <c:layout>
        <c:manualLayout>
          <c:xMode val="edge"/>
          <c:yMode val="edge"/>
          <c:x val="9.375E-2"/>
          <c:y val="4.109069699620882E-2"/>
          <c:w val="0.85347222222222219"/>
          <c:h val="6.133675998833478E-2"/>
        </c:manualLayout>
      </c:layout>
      <c:overlay val="0"/>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Unit list'!$B$2" fmlaRange="'Unit list'!$C$4:$C$176" noThreeD="1" val="0"/>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image" Target="../media/image1.jpeg"/><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47625</xdr:colOff>
      <xdr:row>111</xdr:row>
      <xdr:rowOff>28576</xdr:rowOff>
    </xdr:from>
    <xdr:to>
      <xdr:col>11</xdr:col>
      <xdr:colOff>466725</xdr:colOff>
      <xdr:row>130</xdr:row>
      <xdr:rowOff>28576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195</xdr:row>
      <xdr:rowOff>28575</xdr:rowOff>
    </xdr:from>
    <xdr:to>
      <xdr:col>11</xdr:col>
      <xdr:colOff>457199</xdr:colOff>
      <xdr:row>214</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218</xdr:row>
      <xdr:rowOff>38100</xdr:rowOff>
    </xdr:from>
    <xdr:to>
      <xdr:col>11</xdr:col>
      <xdr:colOff>466724</xdr:colOff>
      <xdr:row>238</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242</xdr:row>
      <xdr:rowOff>57150</xdr:rowOff>
    </xdr:from>
    <xdr:to>
      <xdr:col>11</xdr:col>
      <xdr:colOff>495300</xdr:colOff>
      <xdr:row>262</xdr:row>
      <xdr:rowOff>33340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171450</xdr:colOff>
          <xdr:row>0</xdr:row>
          <xdr:rowOff>28575</xdr:rowOff>
        </xdr:from>
        <xdr:to>
          <xdr:col>7</xdr:col>
          <xdr:colOff>342900</xdr:colOff>
          <xdr:row>0</xdr:row>
          <xdr:rowOff>228600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0</xdr:col>
      <xdr:colOff>38099</xdr:colOff>
      <xdr:row>15</xdr:row>
      <xdr:rowOff>9525</xdr:rowOff>
    </xdr:from>
    <xdr:to>
      <xdr:col>11</xdr:col>
      <xdr:colOff>523875</xdr:colOff>
      <xdr:row>28</xdr:row>
      <xdr:rowOff>142875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56</xdr:row>
      <xdr:rowOff>28575</xdr:rowOff>
    </xdr:from>
    <xdr:to>
      <xdr:col>11</xdr:col>
      <xdr:colOff>504825</xdr:colOff>
      <xdr:row>69</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76</xdr:row>
      <xdr:rowOff>84667</xdr:rowOff>
    </xdr:from>
    <xdr:to>
      <xdr:col>11</xdr:col>
      <xdr:colOff>495300</xdr:colOff>
      <xdr:row>90</xdr:row>
      <xdr:rowOff>148166</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47626</xdr:rowOff>
    </xdr:from>
    <xdr:to>
      <xdr:col>11</xdr:col>
      <xdr:colOff>533400</xdr:colOff>
      <xdr:row>150</xdr:row>
      <xdr:rowOff>171450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176</xdr:row>
      <xdr:rowOff>0</xdr:rowOff>
    </xdr:from>
    <xdr:to>
      <xdr:col>11</xdr:col>
      <xdr:colOff>466725</xdr:colOff>
      <xdr:row>190</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268</xdr:row>
      <xdr:rowOff>57150</xdr:rowOff>
    </xdr:from>
    <xdr:to>
      <xdr:col>11</xdr:col>
      <xdr:colOff>514350</xdr:colOff>
      <xdr:row>282</xdr:row>
      <xdr:rowOff>133350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289</xdr:row>
      <xdr:rowOff>0</xdr:rowOff>
    </xdr:from>
    <xdr:to>
      <xdr:col>11</xdr:col>
      <xdr:colOff>504825</xdr:colOff>
      <xdr:row>303</xdr:row>
      <xdr:rowOff>76200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15875</xdr:colOff>
      <xdr:row>308</xdr:row>
      <xdr:rowOff>38100</xdr:rowOff>
    </xdr:from>
    <xdr:to>
      <xdr:col>11</xdr:col>
      <xdr:colOff>495300</xdr:colOff>
      <xdr:row>322</xdr:row>
      <xdr:rowOff>114300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328</xdr:row>
      <xdr:rowOff>0</xdr:rowOff>
    </xdr:from>
    <xdr:to>
      <xdr:col>11</xdr:col>
      <xdr:colOff>514350</xdr:colOff>
      <xdr:row>342</xdr:row>
      <xdr:rowOff>76200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354</xdr:row>
      <xdr:rowOff>0</xdr:rowOff>
    </xdr:from>
    <xdr:to>
      <xdr:col>11</xdr:col>
      <xdr:colOff>400050</xdr:colOff>
      <xdr:row>368</xdr:row>
      <xdr:rowOff>76200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38099</xdr:colOff>
      <xdr:row>373</xdr:row>
      <xdr:rowOff>85725</xdr:rowOff>
    </xdr:from>
    <xdr:to>
      <xdr:col>11</xdr:col>
      <xdr:colOff>590549</xdr:colOff>
      <xdr:row>387</xdr:row>
      <xdr:rowOff>161925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9</xdr:col>
      <xdr:colOff>606124</xdr:colOff>
      <xdr:row>1</xdr:row>
      <xdr:rowOff>95251</xdr:rowOff>
    </xdr:from>
    <xdr:to>
      <xdr:col>11</xdr:col>
      <xdr:colOff>557438</xdr:colOff>
      <xdr:row>3</xdr:row>
      <xdr:rowOff>76200</xdr:rowOff>
    </xdr:to>
    <xdr:pic>
      <xdr:nvPicPr>
        <xdr:cNvPr id="8" name="Picture 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378399" y="285751"/>
          <a:ext cx="1170514" cy="619124"/>
        </a:xfrm>
        <a:prstGeom prst="rect">
          <a:avLst/>
        </a:prstGeom>
      </xdr:spPr>
    </xdr:pic>
    <xdr:clientData/>
  </xdr:twoCellAnchor>
  <xdr:twoCellAnchor>
    <xdr:from>
      <xdr:col>0</xdr:col>
      <xdr:colOff>0</xdr:colOff>
      <xdr:row>158</xdr:row>
      <xdr:rowOff>0</xdr:rowOff>
    </xdr:from>
    <xdr:to>
      <xdr:col>11</xdr:col>
      <xdr:colOff>466725</xdr:colOff>
      <xdr:row>172</xdr:row>
      <xdr:rowOff>76200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0</xdr:col>
      <xdr:colOff>28576</xdr:colOff>
      <xdr:row>1</xdr:row>
      <xdr:rowOff>57151</xdr:rowOff>
    </xdr:from>
    <xdr:to>
      <xdr:col>2</xdr:col>
      <xdr:colOff>676275</xdr:colOff>
      <xdr:row>3</xdr:row>
      <xdr:rowOff>0</xdr:rowOff>
    </xdr:to>
    <xdr:pic>
      <xdr:nvPicPr>
        <xdr:cNvPr id="23" name="Picture 22"/>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8576" y="333376"/>
          <a:ext cx="2152649" cy="582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34</xdr:row>
      <xdr:rowOff>104775</xdr:rowOff>
    </xdr:from>
    <xdr:to>
      <xdr:col>11</xdr:col>
      <xdr:colOff>485776</xdr:colOff>
      <xdr:row>50</xdr:row>
      <xdr:rowOff>180975</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21168</xdr:colOff>
      <xdr:row>93</xdr:row>
      <xdr:rowOff>95250</xdr:rowOff>
    </xdr:from>
    <xdr:to>
      <xdr:col>5</xdr:col>
      <xdr:colOff>704850</xdr:colOff>
      <xdr:row>106</xdr:row>
      <xdr:rowOff>142874</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xdr:colOff>
      <xdr:row>0</xdr:row>
      <xdr:rowOff>138110</xdr:rowOff>
    </xdr:from>
    <xdr:to>
      <xdr:col>27</xdr:col>
      <xdr:colOff>361951</xdr:colOff>
      <xdr:row>20</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nical%20Standards/5.%20RCPCH%20PROJECTS/4.%20National%20Paed%20Diabetes%20audit/7.0%20Annual%20Reports/11.%202015-16%20report/Unit%20level%20report/Resolving%20PZ238%20region%20issue/Transition/1.%20Unit%20level%20reports%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Unit list"/>
      <sheetName val="Chart data"/>
      <sheetName val="7procesess"/>
      <sheetName val="Mean_HbA1c_adjusted"/>
      <sheetName val="HbA1c&lt;58_adjusted"/>
      <sheetName val="HbA1c&gt;80_adjusted"/>
      <sheetName val="Characteristics"/>
      <sheetName val="Care processes"/>
      <sheetName val="HbA1c"/>
      <sheetName val="HbA1c-1314"/>
      <sheetName val="HbA1c-1213"/>
      <sheetName val="Treatment"/>
      <sheetName val="Microvascular disease"/>
      <sheetName val="Macrovascular risk factors"/>
      <sheetName val="Education and psych_support"/>
      <sheetName val="Thyroid+coeliac disease"/>
      <sheetName val="Notes"/>
    </sheetNames>
    <sheetDataSet>
      <sheetData sheetId="0"/>
      <sheetData sheetId="1">
        <row r="1">
          <cell r="A1" t="str">
            <v>*PZ150*</v>
          </cell>
          <cell r="D1" t="str">
            <v>North East</v>
          </cell>
        </row>
      </sheetData>
      <sheetData sheetId="2"/>
      <sheetData sheetId="3">
        <row r="103">
          <cell r="D103">
            <v>112</v>
          </cell>
          <cell r="F103">
            <v>0.16964285714285715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1"/>
  <sheetViews>
    <sheetView tabSelected="1" zoomScale="90" zoomScaleNormal="90" workbookViewId="0">
      <selection activeCell="P5" sqref="P5"/>
    </sheetView>
  </sheetViews>
  <sheetFormatPr defaultRowHeight="15" x14ac:dyDescent="0.25"/>
  <cols>
    <col min="1" max="9" width="11.28515625" customWidth="1"/>
    <col min="14" max="14" width="19.28515625" hidden="1" customWidth="1"/>
    <col min="15" max="15" width="5.28515625" hidden="1" customWidth="1"/>
  </cols>
  <sheetData>
    <row r="1" spans="1:12" ht="21.75" customHeight="1" x14ac:dyDescent="0.25">
      <c r="A1" s="162" t="s">
        <v>384</v>
      </c>
    </row>
    <row r="2" spans="1:12" ht="7.5" customHeight="1" x14ac:dyDescent="0.25"/>
    <row r="3" spans="1:12" ht="42.75" customHeight="1" x14ac:dyDescent="0.25"/>
    <row r="4" spans="1:12" ht="35.25" customHeight="1" x14ac:dyDescent="0.25">
      <c r="A4" s="323" t="s">
        <v>884</v>
      </c>
      <c r="B4" s="323"/>
      <c r="C4" s="323"/>
      <c r="D4" s="323"/>
      <c r="E4" s="323"/>
      <c r="F4" s="323"/>
      <c r="G4" s="323"/>
      <c r="H4" s="323"/>
      <c r="I4" s="323"/>
      <c r="J4" s="323"/>
      <c r="K4" s="323"/>
      <c r="L4" s="323"/>
    </row>
    <row r="5" spans="1:12" s="9" customFormat="1" ht="38.25" customHeight="1" x14ac:dyDescent="0.25">
      <c r="A5" s="321" t="str">
        <f>"Summary results for "&amp;'Unit list'!C1&amp;" (code "&amp;'Unit list'!B1&amp;") in the "&amp;'Unit list'!D1&amp;" region"</f>
        <v>Summary results for Addenbrooke's Hospital, Cambridge, Cambridge University Hospitals NHS FT (code PZ041) in the East of England region</v>
      </c>
      <c r="B5" s="321"/>
      <c r="C5" s="321"/>
      <c r="D5" s="321"/>
      <c r="E5" s="321"/>
      <c r="F5" s="321"/>
      <c r="G5" s="321"/>
      <c r="H5" s="321"/>
      <c r="I5" s="321"/>
      <c r="J5" s="321"/>
      <c r="K5" s="321"/>
      <c r="L5" s="321"/>
    </row>
    <row r="6" spans="1:12" s="9" customFormat="1" ht="15.75" x14ac:dyDescent="0.25">
      <c r="A6" s="322" t="s">
        <v>885</v>
      </c>
      <c r="B6" s="322"/>
      <c r="C6" s="322"/>
      <c r="D6" s="322"/>
      <c r="E6" s="322"/>
      <c r="F6" s="322"/>
      <c r="G6" s="322"/>
      <c r="H6" s="322"/>
      <c r="I6" s="322"/>
      <c r="J6" s="322"/>
      <c r="K6" s="322"/>
      <c r="L6" s="322"/>
    </row>
    <row r="7" spans="1:12" s="9" customFormat="1" ht="29.25" customHeight="1" x14ac:dyDescent="0.25">
      <c r="A7" s="139" t="s">
        <v>501</v>
      </c>
      <c r="B7" s="142"/>
      <c r="C7" s="142"/>
      <c r="D7" s="142"/>
      <c r="E7" s="142"/>
      <c r="F7" s="142"/>
      <c r="G7" s="142"/>
      <c r="H7" s="142"/>
      <c r="I7" s="142"/>
    </row>
    <row r="8" spans="1:12" s="9" customFormat="1" ht="76.5" customHeight="1" x14ac:dyDescent="0.25">
      <c r="A8" s="320" t="s">
        <v>931</v>
      </c>
      <c r="B8" s="320"/>
      <c r="C8" s="320"/>
      <c r="D8" s="320"/>
      <c r="E8" s="320"/>
      <c r="F8" s="320"/>
      <c r="G8" s="320"/>
      <c r="H8" s="320"/>
      <c r="I8" s="320"/>
      <c r="J8" s="320"/>
      <c r="K8" s="320"/>
      <c r="L8" s="320"/>
    </row>
    <row r="9" spans="1:12" s="147" customFormat="1" x14ac:dyDescent="0.2">
      <c r="A9" s="324" t="s">
        <v>880</v>
      </c>
      <c r="B9" s="324"/>
      <c r="C9" s="324"/>
      <c r="D9" s="324"/>
      <c r="E9" s="324"/>
      <c r="F9" s="324"/>
      <c r="G9" s="324"/>
      <c r="H9" s="324"/>
      <c r="I9" s="324"/>
      <c r="J9" s="324"/>
      <c r="K9" s="324"/>
      <c r="L9" s="324"/>
    </row>
    <row r="10" spans="1:12" s="147" customFormat="1" ht="15" customHeight="1" x14ac:dyDescent="0.2">
      <c r="A10" s="145"/>
      <c r="B10" s="145"/>
      <c r="C10" s="145"/>
      <c r="D10" s="145"/>
      <c r="E10" s="145"/>
      <c r="F10" s="145"/>
      <c r="G10" s="145"/>
      <c r="H10" s="145"/>
      <c r="I10" s="145"/>
      <c r="J10" s="145"/>
      <c r="K10" s="145"/>
      <c r="L10" s="145"/>
    </row>
    <row r="11" spans="1:12" s="9" customFormat="1" ht="18.75" x14ac:dyDescent="0.3">
      <c r="A11" s="138" t="s">
        <v>500</v>
      </c>
      <c r="B11" s="67"/>
      <c r="C11" s="67"/>
      <c r="D11" s="67"/>
      <c r="E11" s="67"/>
      <c r="F11" s="67"/>
      <c r="G11" s="67"/>
      <c r="H11" s="67"/>
      <c r="I11" s="67"/>
    </row>
    <row r="12" spans="1:12" s="9" customFormat="1" ht="63.75" customHeight="1" x14ac:dyDescent="0.25">
      <c r="A12" s="320" t="str">
        <f>"A total of "&amp;'Chart data'!$D$3&amp;" children and young people (CYP) with diabetes who received treatment at "&amp;'Unit list'!$C$1&amp;" were included in the 2015/16 audit.  A small number of people for whom data was provided were not included in the audit as they did not meet the audit criteria or did not have the minimum demographic data required.  "&amp;"The charts below show the age and type of diabetes distribution."</f>
        <v>A total of 286 children and young people (CYP) with diabetes who received treatment at Addenbrooke's Hospital, Cambridge, Cambridge University Hospitals NHS FT were included in the 2015/16 audit.  A small number of people for whom data was provided were not included in the audit as they did not meet the audit criteria or did not have the minimum demographic data required.  The charts below show the age and type of diabetes distribution.</v>
      </c>
      <c r="B12" s="320"/>
      <c r="C12" s="320"/>
      <c r="D12" s="320"/>
      <c r="E12" s="320"/>
      <c r="F12" s="320"/>
      <c r="G12" s="320"/>
      <c r="H12" s="320"/>
      <c r="I12" s="320"/>
      <c r="J12" s="320"/>
      <c r="K12" s="320"/>
      <c r="L12" s="320"/>
    </row>
    <row r="13" spans="1:12" s="147" customFormat="1" ht="11.25" x14ac:dyDescent="0.2">
      <c r="A13" s="146"/>
      <c r="B13" s="146"/>
      <c r="C13" s="146"/>
      <c r="D13" s="146"/>
      <c r="E13" s="146"/>
      <c r="F13" s="146"/>
      <c r="G13" s="146"/>
      <c r="H13" s="146"/>
      <c r="I13" s="146"/>
    </row>
    <row r="14" spans="1:12" s="147" customFormat="1" ht="11.25" x14ac:dyDescent="0.2">
      <c r="A14" s="146"/>
      <c r="B14" s="146"/>
      <c r="C14" s="146"/>
      <c r="D14" s="146"/>
      <c r="E14" s="146"/>
      <c r="F14" s="146"/>
      <c r="G14" s="146"/>
      <c r="H14" s="146"/>
      <c r="I14" s="146"/>
    </row>
    <row r="15" spans="1:12" s="9" customFormat="1" x14ac:dyDescent="0.25">
      <c r="A15" s="91" t="s">
        <v>429</v>
      </c>
      <c r="B15" s="27"/>
      <c r="C15" s="27"/>
      <c r="D15" s="27"/>
      <c r="E15" s="27"/>
      <c r="F15" s="27"/>
      <c r="G15" s="27"/>
      <c r="H15" s="27"/>
      <c r="I15" s="27"/>
    </row>
    <row r="16" spans="1:12" s="9" customFormat="1" ht="14.45" x14ac:dyDescent="0.3">
      <c r="A16" s="67"/>
      <c r="B16" s="67"/>
      <c r="C16" s="67"/>
      <c r="D16" s="67"/>
      <c r="E16" s="67"/>
      <c r="F16" s="67"/>
      <c r="G16" s="67"/>
      <c r="H16" s="67"/>
      <c r="I16" s="67"/>
    </row>
    <row r="17" spans="1:12" s="9" customFormat="1" ht="14.45" x14ac:dyDescent="0.3">
      <c r="A17" s="67"/>
      <c r="B17" s="67"/>
      <c r="C17" s="67"/>
      <c r="D17" s="67"/>
      <c r="E17" s="67"/>
      <c r="F17" s="67"/>
      <c r="G17" s="67"/>
      <c r="H17" s="67"/>
      <c r="I17" s="67"/>
    </row>
    <row r="18" spans="1:12" s="9" customFormat="1" x14ac:dyDescent="0.25">
      <c r="A18" s="67"/>
      <c r="B18" s="67"/>
      <c r="C18" s="67"/>
      <c r="D18" s="67"/>
      <c r="E18" s="67"/>
      <c r="F18" s="67"/>
      <c r="G18" s="67"/>
      <c r="H18" s="67"/>
      <c r="I18" s="67"/>
    </row>
    <row r="19" spans="1:12" s="9" customFormat="1" x14ac:dyDescent="0.25">
      <c r="A19" s="67"/>
      <c r="B19" s="67"/>
      <c r="C19" s="67"/>
      <c r="D19" s="67"/>
      <c r="E19" s="67"/>
      <c r="F19" s="67"/>
      <c r="G19" s="67"/>
      <c r="H19" s="67"/>
      <c r="I19" s="67"/>
    </row>
    <row r="20" spans="1:12" s="9" customFormat="1" x14ac:dyDescent="0.25">
      <c r="A20" s="67"/>
      <c r="B20" s="67"/>
      <c r="C20" s="67"/>
      <c r="D20" s="67"/>
      <c r="E20" s="67"/>
      <c r="F20" s="67"/>
      <c r="G20" s="67"/>
      <c r="H20" s="67"/>
      <c r="I20" s="67"/>
    </row>
    <row r="21" spans="1:12" s="9" customFormat="1" x14ac:dyDescent="0.25">
      <c r="A21" s="67"/>
      <c r="B21" s="67"/>
      <c r="C21" s="67"/>
      <c r="D21" s="67"/>
      <c r="E21" s="67"/>
      <c r="F21" s="67"/>
      <c r="G21" s="67"/>
      <c r="H21" s="67"/>
      <c r="I21" s="67"/>
    </row>
    <row r="22" spans="1:12" s="9" customFormat="1" x14ac:dyDescent="0.25">
      <c r="A22" s="67"/>
      <c r="B22" s="67"/>
      <c r="C22" s="67"/>
      <c r="D22" s="67"/>
      <c r="E22" s="67"/>
      <c r="F22" s="67"/>
      <c r="G22" s="67"/>
      <c r="H22" s="67"/>
      <c r="I22" s="67"/>
    </row>
    <row r="23" spans="1:12" s="9" customFormat="1" x14ac:dyDescent="0.25">
      <c r="A23" s="67"/>
      <c r="B23" s="67"/>
      <c r="C23" s="67"/>
      <c r="D23" s="67"/>
      <c r="E23" s="67"/>
      <c r="F23" s="67"/>
      <c r="G23" s="67"/>
      <c r="H23" s="67"/>
      <c r="I23" s="67"/>
    </row>
    <row r="24" spans="1:12" s="9" customFormat="1" x14ac:dyDescent="0.25">
      <c r="A24" s="67"/>
      <c r="B24" s="67"/>
      <c r="C24" s="67"/>
      <c r="D24" s="67"/>
      <c r="E24" s="67"/>
      <c r="F24" s="67"/>
      <c r="G24" s="67"/>
      <c r="H24" s="67"/>
      <c r="I24" s="67"/>
    </row>
    <row r="25" spans="1:12" s="9" customFormat="1" x14ac:dyDescent="0.25">
      <c r="A25" s="67"/>
      <c r="B25" s="67"/>
      <c r="C25" s="67"/>
      <c r="D25" s="67"/>
      <c r="E25" s="67"/>
      <c r="F25" s="67"/>
      <c r="G25" s="67"/>
      <c r="H25" s="67"/>
      <c r="I25" s="67"/>
    </row>
    <row r="26" spans="1:12" s="9" customFormat="1" x14ac:dyDescent="0.25">
      <c r="A26" s="67"/>
      <c r="B26" s="67"/>
      <c r="C26" s="67"/>
      <c r="D26" s="67"/>
      <c r="E26" s="67"/>
      <c r="F26" s="67"/>
      <c r="G26" s="67"/>
      <c r="H26" s="67"/>
      <c r="I26" s="67"/>
    </row>
    <row r="27" spans="1:12" s="9" customFormat="1" x14ac:dyDescent="0.25">
      <c r="A27" s="67"/>
      <c r="B27" s="67"/>
      <c r="C27" s="67"/>
      <c r="D27" s="67"/>
      <c r="E27" s="67"/>
      <c r="F27" s="67"/>
      <c r="G27" s="67"/>
      <c r="H27" s="67"/>
      <c r="I27" s="67"/>
      <c r="L27"/>
    </row>
    <row r="28" spans="1:12" s="9" customFormat="1" x14ac:dyDescent="0.25">
      <c r="A28" s="67"/>
      <c r="B28" s="67"/>
      <c r="C28" s="67"/>
      <c r="D28" s="67"/>
      <c r="E28" s="67"/>
      <c r="F28" s="67"/>
      <c r="G28" s="67"/>
      <c r="H28" s="67"/>
      <c r="I28" s="67"/>
      <c r="L28"/>
    </row>
    <row r="29" spans="1:12" s="9" customFormat="1" x14ac:dyDescent="0.25">
      <c r="A29" s="67"/>
      <c r="B29" s="67"/>
      <c r="C29" s="67"/>
      <c r="D29" s="67"/>
      <c r="E29" s="67"/>
      <c r="F29" s="67"/>
      <c r="G29" s="67"/>
      <c r="H29" s="67"/>
      <c r="I29" s="67"/>
      <c r="L29"/>
    </row>
    <row r="30" spans="1:12" s="9" customFormat="1" x14ac:dyDescent="0.25">
      <c r="A30" s="67"/>
      <c r="B30" s="67"/>
      <c r="C30" s="67"/>
      <c r="D30" s="67"/>
      <c r="E30" s="67"/>
      <c r="F30" s="67"/>
      <c r="G30" s="67"/>
      <c r="H30" s="67"/>
      <c r="I30" s="67"/>
      <c r="L30" s="199"/>
    </row>
    <row r="31" spans="1:12" s="9" customFormat="1" x14ac:dyDescent="0.25">
      <c r="A31" s="67"/>
      <c r="B31" s="67"/>
      <c r="C31" s="67"/>
      <c r="D31" s="67"/>
      <c r="E31" s="67"/>
      <c r="F31" s="67"/>
      <c r="G31" s="67"/>
      <c r="H31" s="67"/>
      <c r="I31" s="67"/>
      <c r="L31" s="199"/>
    </row>
    <row r="32" spans="1:12" s="9" customFormat="1" x14ac:dyDescent="0.25">
      <c r="A32" s="67"/>
      <c r="B32" s="67"/>
      <c r="C32" s="67"/>
      <c r="D32" s="67"/>
      <c r="E32" s="67"/>
      <c r="F32" s="67"/>
      <c r="G32" s="67"/>
      <c r="H32" s="67"/>
      <c r="I32" s="67"/>
      <c r="L32" s="199"/>
    </row>
    <row r="33" spans="1:12" s="9" customFormat="1" x14ac:dyDescent="0.25">
      <c r="A33" s="67"/>
      <c r="B33" s="67"/>
      <c r="C33" s="67"/>
      <c r="D33" s="67"/>
      <c r="E33" s="67"/>
      <c r="F33" s="67"/>
      <c r="G33" s="67"/>
      <c r="H33" s="67"/>
      <c r="I33" s="67"/>
      <c r="L33"/>
    </row>
    <row r="34" spans="1:12" s="9" customFormat="1" x14ac:dyDescent="0.25">
      <c r="A34" s="326" t="s">
        <v>893</v>
      </c>
      <c r="B34" s="326"/>
      <c r="C34" s="67"/>
      <c r="D34" s="67"/>
      <c r="E34" s="67"/>
      <c r="F34" s="67"/>
      <c r="G34" s="67"/>
      <c r="H34" s="67"/>
      <c r="I34" s="67"/>
      <c r="L34"/>
    </row>
    <row r="35" spans="1:12" s="9" customFormat="1" x14ac:dyDescent="0.25">
      <c r="A35" s="67"/>
      <c r="B35" s="67"/>
      <c r="C35" s="67"/>
      <c r="D35" s="67"/>
      <c r="E35" s="67"/>
      <c r="F35" s="67"/>
      <c r="G35" s="67"/>
      <c r="H35" s="67"/>
      <c r="I35" s="67"/>
      <c r="L35"/>
    </row>
    <row r="36" spans="1:12" s="9" customFormat="1" x14ac:dyDescent="0.25">
      <c r="A36" s="67"/>
      <c r="B36" s="67"/>
      <c r="C36" s="67"/>
      <c r="D36" s="67"/>
      <c r="E36" s="67"/>
      <c r="F36" s="67"/>
      <c r="G36" s="67"/>
      <c r="H36" s="67"/>
      <c r="I36" s="67"/>
      <c r="L36"/>
    </row>
    <row r="37" spans="1:12" s="9" customFormat="1" x14ac:dyDescent="0.25">
      <c r="A37" s="67"/>
      <c r="B37" s="67"/>
      <c r="C37" s="67"/>
      <c r="D37" s="67"/>
      <c r="E37" s="67"/>
      <c r="F37" s="67"/>
      <c r="G37" s="67"/>
      <c r="H37" s="67"/>
      <c r="I37" s="67"/>
      <c r="L37"/>
    </row>
    <row r="38" spans="1:12" s="9" customFormat="1" x14ac:dyDescent="0.25">
      <c r="A38" s="67"/>
      <c r="B38" s="67"/>
      <c r="C38" s="67"/>
      <c r="D38" s="67"/>
      <c r="E38" s="67"/>
      <c r="F38" s="67"/>
      <c r="G38" s="67"/>
      <c r="H38" s="67"/>
      <c r="I38" s="67"/>
      <c r="L38"/>
    </row>
    <row r="39" spans="1:12" s="9" customFormat="1" x14ac:dyDescent="0.25">
      <c r="A39" s="67"/>
      <c r="B39" s="67"/>
      <c r="C39" s="67"/>
      <c r="D39" s="67"/>
      <c r="E39" s="67"/>
      <c r="F39" s="67"/>
      <c r="G39" s="67"/>
      <c r="H39" s="67"/>
      <c r="I39" s="67"/>
      <c r="L39"/>
    </row>
    <row r="40" spans="1:12" s="9" customFormat="1" x14ac:dyDescent="0.25">
      <c r="A40" s="67"/>
      <c r="B40" s="67"/>
      <c r="C40" s="67"/>
      <c r="D40" s="67"/>
      <c r="E40" s="67"/>
      <c r="F40" s="67"/>
      <c r="G40" s="67"/>
      <c r="H40" s="67"/>
      <c r="I40" s="67"/>
      <c r="L40"/>
    </row>
    <row r="41" spans="1:12" s="9" customFormat="1" x14ac:dyDescent="0.25">
      <c r="A41" s="67"/>
      <c r="B41" s="67"/>
      <c r="C41" s="67"/>
      <c r="D41" s="67"/>
      <c r="E41" s="67"/>
      <c r="F41" s="67"/>
      <c r="G41" s="67"/>
      <c r="H41" s="67"/>
      <c r="I41" s="67"/>
      <c r="L41"/>
    </row>
    <row r="42" spans="1:12" s="9" customFormat="1" x14ac:dyDescent="0.25">
      <c r="A42" s="67"/>
      <c r="B42" s="67"/>
      <c r="C42" s="67"/>
      <c r="D42" s="67"/>
      <c r="E42" s="67"/>
      <c r="F42" s="67"/>
      <c r="G42" s="67"/>
      <c r="H42" s="67"/>
      <c r="I42" s="67"/>
      <c r="L42"/>
    </row>
    <row r="43" spans="1:12" s="9" customFormat="1" x14ac:dyDescent="0.25">
      <c r="A43" s="67"/>
      <c r="B43" s="67"/>
      <c r="C43" s="67"/>
      <c r="D43" s="67"/>
      <c r="E43" s="67"/>
      <c r="F43" s="67"/>
      <c r="G43" s="67"/>
      <c r="H43" s="67"/>
      <c r="I43" s="67"/>
      <c r="L43"/>
    </row>
    <row r="44" spans="1:12" s="9" customFormat="1" x14ac:dyDescent="0.25">
      <c r="A44" s="67"/>
      <c r="B44" s="67"/>
      <c r="C44" s="67"/>
      <c r="D44" s="67"/>
      <c r="E44" s="67"/>
      <c r="F44" s="67"/>
      <c r="G44" s="67"/>
      <c r="H44" s="67"/>
      <c r="I44" s="67"/>
      <c r="L44"/>
    </row>
    <row r="45" spans="1:12" s="9" customFormat="1" x14ac:dyDescent="0.25">
      <c r="A45" s="67"/>
      <c r="B45" s="67"/>
      <c r="C45" s="67"/>
      <c r="D45" s="67"/>
      <c r="E45" s="67"/>
      <c r="F45" s="67"/>
      <c r="G45" s="67"/>
      <c r="H45" s="67"/>
      <c r="I45" s="67"/>
      <c r="L45"/>
    </row>
    <row r="46" spans="1:12" s="9" customFormat="1" x14ac:dyDescent="0.25">
      <c r="A46" s="67"/>
      <c r="B46" s="67"/>
      <c r="C46" s="67"/>
      <c r="D46" s="67"/>
      <c r="E46" s="67"/>
      <c r="F46" s="67"/>
      <c r="G46" s="67"/>
      <c r="H46" s="67"/>
      <c r="I46" s="67"/>
      <c r="L46"/>
    </row>
    <row r="47" spans="1:12" s="9" customFormat="1" x14ac:dyDescent="0.25">
      <c r="A47" s="67"/>
      <c r="B47" s="67"/>
      <c r="C47" s="67"/>
      <c r="D47" s="67"/>
      <c r="E47" s="67"/>
      <c r="F47" s="67"/>
      <c r="G47" s="67"/>
      <c r="H47" s="67"/>
      <c r="I47" s="67"/>
      <c r="L47"/>
    </row>
    <row r="48" spans="1:12" s="9" customFormat="1" x14ac:dyDescent="0.25">
      <c r="A48" s="67"/>
      <c r="B48" s="67"/>
      <c r="C48" s="67"/>
      <c r="D48" s="67"/>
      <c r="E48" s="67"/>
      <c r="F48" s="67"/>
      <c r="G48" s="67"/>
      <c r="H48" s="67"/>
      <c r="I48" s="67"/>
      <c r="L48"/>
    </row>
    <row r="49" spans="1:12" s="9" customFormat="1" x14ac:dyDescent="0.25">
      <c r="A49" s="67"/>
      <c r="B49" s="67"/>
      <c r="C49" s="67"/>
      <c r="D49" s="67"/>
      <c r="E49" s="67"/>
      <c r="F49" s="67"/>
      <c r="G49" s="67"/>
      <c r="H49" s="67"/>
      <c r="I49" s="67"/>
      <c r="L49"/>
    </row>
    <row r="50" spans="1:12" s="9" customFormat="1" x14ac:dyDescent="0.25">
      <c r="A50" s="67"/>
      <c r="B50" s="67"/>
      <c r="C50" s="67"/>
      <c r="D50" s="67"/>
      <c r="E50" s="67"/>
      <c r="F50" s="67"/>
      <c r="G50" s="67"/>
      <c r="H50" s="67"/>
      <c r="I50" s="67"/>
      <c r="L50"/>
    </row>
    <row r="51" spans="1:12" s="9" customFormat="1" x14ac:dyDescent="0.25">
      <c r="A51" s="67"/>
      <c r="B51" s="67"/>
      <c r="C51" s="67"/>
      <c r="D51" s="67"/>
      <c r="E51" s="67"/>
      <c r="F51" s="67"/>
      <c r="G51" s="67"/>
      <c r="H51" s="67"/>
      <c r="I51" s="67"/>
      <c r="L51"/>
    </row>
    <row r="52" spans="1:12" s="9" customFormat="1" x14ac:dyDescent="0.25">
      <c r="A52" s="67"/>
      <c r="B52" s="67"/>
      <c r="C52" s="67"/>
      <c r="D52" s="67"/>
      <c r="E52" s="67"/>
      <c r="F52" s="67"/>
      <c r="G52" s="67"/>
      <c r="H52" s="67"/>
      <c r="I52" s="67"/>
      <c r="L52" s="199"/>
    </row>
    <row r="53" spans="1:12" s="9" customFormat="1" x14ac:dyDescent="0.25">
      <c r="A53" s="67"/>
      <c r="B53" s="67"/>
      <c r="C53" s="67"/>
      <c r="D53" s="67"/>
      <c r="E53" s="67"/>
      <c r="F53" s="67"/>
      <c r="G53" s="67"/>
      <c r="H53" s="67"/>
      <c r="I53" s="67"/>
      <c r="L53" s="199"/>
    </row>
    <row r="54" spans="1:12" s="9" customFormat="1" x14ac:dyDescent="0.25">
      <c r="A54" s="67"/>
      <c r="B54" s="67"/>
      <c r="C54" s="67"/>
      <c r="D54" s="67"/>
      <c r="E54" s="67"/>
      <c r="F54" s="67"/>
      <c r="G54" s="67"/>
      <c r="H54" s="67"/>
      <c r="I54" s="67"/>
      <c r="L54" s="199"/>
    </row>
    <row r="55" spans="1:12" s="9" customFormat="1" x14ac:dyDescent="0.25">
      <c r="A55" s="67"/>
      <c r="B55" s="67"/>
      <c r="C55" s="67"/>
      <c r="D55" s="67"/>
      <c r="E55" s="67"/>
      <c r="F55" s="67"/>
      <c r="G55" s="67"/>
      <c r="H55" s="67"/>
      <c r="I55" s="67"/>
      <c r="L55"/>
    </row>
    <row r="56" spans="1:12" s="9" customFormat="1" x14ac:dyDescent="0.25">
      <c r="A56" s="91" t="s">
        <v>430</v>
      </c>
      <c r="B56" s="67"/>
      <c r="C56" s="67"/>
      <c r="D56" s="67"/>
      <c r="E56" s="67"/>
      <c r="F56" s="67"/>
      <c r="G56" s="67"/>
      <c r="H56" s="67"/>
      <c r="I56" s="67"/>
      <c r="L56"/>
    </row>
    <row r="57" spans="1:12" s="9" customFormat="1" x14ac:dyDescent="0.25">
      <c r="A57" s="67"/>
      <c r="B57" s="67"/>
      <c r="C57" s="67"/>
      <c r="D57" s="67"/>
      <c r="E57" s="67"/>
      <c r="F57" s="67"/>
      <c r="G57" s="67"/>
      <c r="H57" s="67"/>
      <c r="I57" s="67"/>
      <c r="L57"/>
    </row>
    <row r="58" spans="1:12" s="9" customFormat="1" x14ac:dyDescent="0.25">
      <c r="A58" s="67"/>
      <c r="B58" s="67"/>
      <c r="C58" s="67"/>
      <c r="D58" s="67"/>
      <c r="E58" s="67"/>
      <c r="F58" s="67"/>
      <c r="G58" s="67"/>
      <c r="H58" s="67"/>
      <c r="I58" s="67"/>
      <c r="L58"/>
    </row>
    <row r="59" spans="1:12" s="9" customFormat="1" x14ac:dyDescent="0.25">
      <c r="A59" s="67"/>
      <c r="B59" s="67"/>
      <c r="C59" s="67"/>
      <c r="D59" s="67"/>
      <c r="E59" s="67"/>
      <c r="F59" s="67"/>
      <c r="G59" s="67"/>
      <c r="H59" s="67"/>
      <c r="I59" s="67"/>
      <c r="L59"/>
    </row>
    <row r="60" spans="1:12" s="9" customFormat="1" x14ac:dyDescent="0.25">
      <c r="A60" s="67"/>
      <c r="B60" s="67"/>
      <c r="C60" s="67"/>
      <c r="D60" s="67"/>
      <c r="E60" s="67"/>
      <c r="F60" s="67"/>
      <c r="G60" s="67"/>
      <c r="H60" s="67"/>
      <c r="I60" s="67"/>
      <c r="L60"/>
    </row>
    <row r="61" spans="1:12" s="9" customFormat="1" x14ac:dyDescent="0.25">
      <c r="A61" s="67"/>
      <c r="B61" s="67"/>
      <c r="C61" s="67"/>
      <c r="D61" s="67"/>
      <c r="E61" s="67"/>
      <c r="F61" s="67"/>
      <c r="G61" s="67"/>
      <c r="H61" s="67"/>
      <c r="I61" s="67"/>
      <c r="L61"/>
    </row>
    <row r="62" spans="1:12" s="9" customFormat="1" x14ac:dyDescent="0.25">
      <c r="A62" s="67"/>
      <c r="B62" s="67"/>
      <c r="C62" s="67"/>
      <c r="D62" s="67"/>
      <c r="E62" s="67"/>
      <c r="F62" s="67"/>
      <c r="G62" s="67"/>
      <c r="H62" s="67"/>
      <c r="I62" s="67"/>
      <c r="L62"/>
    </row>
    <row r="63" spans="1:12" s="9" customFormat="1" x14ac:dyDescent="0.25">
      <c r="A63" s="67"/>
      <c r="B63" s="67"/>
      <c r="C63" s="67"/>
      <c r="D63" s="67"/>
      <c r="E63" s="67"/>
      <c r="F63" s="67"/>
      <c r="G63" s="67"/>
      <c r="H63" s="67"/>
      <c r="I63" s="67"/>
      <c r="L63"/>
    </row>
    <row r="64" spans="1:12" s="9" customFormat="1" x14ac:dyDescent="0.25">
      <c r="A64" s="67"/>
      <c r="B64" s="67"/>
      <c r="C64" s="67"/>
      <c r="D64" s="67"/>
      <c r="E64" s="67"/>
      <c r="F64" s="67"/>
      <c r="G64" s="67"/>
      <c r="H64" s="67"/>
      <c r="I64" s="67"/>
      <c r="L64"/>
    </row>
    <row r="65" spans="1:12" s="9" customFormat="1" x14ac:dyDescent="0.25">
      <c r="A65" s="67"/>
      <c r="B65" s="67"/>
      <c r="C65" s="67"/>
      <c r="D65" s="67"/>
      <c r="E65" s="67"/>
      <c r="F65" s="67"/>
      <c r="G65" s="67"/>
      <c r="H65" s="67"/>
      <c r="I65" s="67"/>
      <c r="L65"/>
    </row>
    <row r="66" spans="1:12" s="9" customFormat="1" x14ac:dyDescent="0.25">
      <c r="A66" s="67"/>
      <c r="B66" s="67"/>
      <c r="C66" s="67"/>
      <c r="D66" s="67"/>
      <c r="E66" s="67"/>
      <c r="F66" s="67"/>
      <c r="G66" s="67"/>
      <c r="H66" s="67"/>
      <c r="I66" s="67"/>
      <c r="L66"/>
    </row>
    <row r="67" spans="1:12" s="9" customFormat="1" x14ac:dyDescent="0.25">
      <c r="A67" s="67"/>
      <c r="B67" s="67"/>
      <c r="C67" s="67"/>
      <c r="D67" s="67"/>
      <c r="E67" s="67"/>
      <c r="F67" s="67"/>
      <c r="G67" s="67"/>
      <c r="H67" s="67"/>
      <c r="I67" s="67"/>
      <c r="L67"/>
    </row>
    <row r="68" spans="1:12" s="9" customFormat="1" x14ac:dyDescent="0.25">
      <c r="A68" s="67"/>
      <c r="B68" s="67"/>
      <c r="C68" s="67"/>
      <c r="D68" s="67"/>
      <c r="E68" s="67"/>
      <c r="F68" s="67"/>
      <c r="G68" s="67"/>
      <c r="H68" s="67"/>
      <c r="I68" s="67"/>
      <c r="L68" s="199"/>
    </row>
    <row r="69" spans="1:12" s="9" customFormat="1" x14ac:dyDescent="0.25">
      <c r="A69" s="67"/>
      <c r="B69" s="67"/>
      <c r="C69" s="67"/>
      <c r="D69" s="67"/>
      <c r="E69" s="67"/>
      <c r="F69" s="67"/>
      <c r="G69" s="67"/>
      <c r="H69" s="67"/>
      <c r="I69" s="67"/>
      <c r="L69"/>
    </row>
    <row r="70" spans="1:12" s="9" customFormat="1" x14ac:dyDescent="0.25">
      <c r="A70" s="67"/>
      <c r="B70" s="67"/>
      <c r="C70" s="67"/>
      <c r="D70" s="67"/>
      <c r="E70" s="67"/>
      <c r="F70" s="67"/>
      <c r="G70" s="67"/>
      <c r="H70" s="67"/>
      <c r="I70" s="67"/>
      <c r="L70" s="199"/>
    </row>
    <row r="71" spans="1:12" s="9" customFormat="1" x14ac:dyDescent="0.25">
      <c r="A71" s="67"/>
      <c r="B71" s="67"/>
      <c r="C71" s="67"/>
      <c r="D71" s="67"/>
      <c r="E71" s="67"/>
      <c r="F71" s="67"/>
      <c r="G71" s="67"/>
      <c r="H71" s="67"/>
      <c r="I71" s="67"/>
      <c r="L71" s="199"/>
    </row>
    <row r="72" spans="1:12" s="9" customFormat="1" ht="18.75" x14ac:dyDescent="0.3">
      <c r="A72" s="138" t="s">
        <v>502</v>
      </c>
      <c r="B72" s="2"/>
      <c r="C72" s="2"/>
      <c r="D72" s="2"/>
      <c r="E72" s="2"/>
      <c r="F72" s="2"/>
      <c r="G72" s="2"/>
      <c r="H72" s="2"/>
    </row>
    <row r="73" spans="1:12" s="9" customFormat="1" ht="15.75" x14ac:dyDescent="0.25">
      <c r="A73" s="154" t="s">
        <v>507</v>
      </c>
      <c r="B73" s="2"/>
      <c r="C73" s="2"/>
      <c r="D73" s="2"/>
      <c r="E73" s="2"/>
      <c r="F73" s="2"/>
      <c r="G73" s="2"/>
      <c r="H73" s="2"/>
    </row>
    <row r="74" spans="1:12" s="9" customFormat="1" ht="76.5" customHeight="1" x14ac:dyDescent="0.25">
      <c r="A74" s="320" t="str">
        <f>"The NPDA collects data on the care processes recommended by NICE. "&amp;" All CYP with diabetes should have their HbA1c measured at least once a year and young people aged 12 years and older should have further tests to identify any early signs of complications.  "&amp;"The criteria for inclusion in the denominator include having a complete year of care (ie not diagnosed, left the service or died within the audit period) and 12 years or older on"&amp;" the first day of the audit for care processes (apart from HbA1c, BMI and Thyroid which are for all ages). "&amp;"The denominator for the HbA1c, BMI and Thyroid care processes is "&amp;'Chart data'!D21&amp;" and the denominator for all others is "&amp;'Chart data'!D22&amp;"."</f>
        <v>The NPDA collects data on the care processes recommended by NICE.  All CYP with diabetes should have their HbA1c measured at least once a year and young people aged 12 years and older should have further tests to identify any early signs of complications.  The criteria for inclusion in the denominator include having a complete year of care (ie not diagnosed, left the service or died within the audit period) and 12 years or older on the first day of the audit for care processes (apart from HbA1c, BMI and Thyroid which are for all ages). The denominator for the HbA1c, BMI and Thyroid care processes is 247 and the denominator for all others is 152.</v>
      </c>
      <c r="B74" s="320"/>
      <c r="C74" s="320"/>
      <c r="D74" s="320"/>
      <c r="E74" s="320"/>
      <c r="F74" s="320"/>
      <c r="G74" s="320"/>
      <c r="H74" s="320"/>
      <c r="I74" s="320"/>
      <c r="J74" s="320"/>
      <c r="K74" s="320"/>
      <c r="L74" s="320"/>
    </row>
    <row r="75" spans="1:12" s="147" customFormat="1" ht="11.25" x14ac:dyDescent="0.2">
      <c r="A75" s="146"/>
      <c r="B75" s="148"/>
      <c r="C75" s="148"/>
      <c r="D75" s="148"/>
      <c r="E75" s="148"/>
      <c r="F75" s="148"/>
      <c r="G75" s="148"/>
      <c r="H75" s="148"/>
      <c r="I75" s="148"/>
    </row>
    <row r="76" spans="1:12" s="9" customFormat="1" x14ac:dyDescent="0.25">
      <c r="A76" s="92" t="s">
        <v>917</v>
      </c>
      <c r="B76" s="2"/>
      <c r="C76" s="2"/>
      <c r="D76" s="2"/>
      <c r="E76" s="2"/>
      <c r="F76" s="2"/>
      <c r="G76" s="2"/>
      <c r="H76" s="2"/>
    </row>
    <row r="77" spans="1:12" s="9" customFormat="1" x14ac:dyDescent="0.25">
      <c r="A77" s="23"/>
      <c r="B77" s="2"/>
      <c r="C77" s="2"/>
      <c r="D77" s="2"/>
      <c r="E77" s="2"/>
      <c r="F77" s="2"/>
      <c r="G77" s="2"/>
      <c r="H77" s="2"/>
    </row>
    <row r="78" spans="1:12" s="9" customFormat="1" x14ac:dyDescent="0.25">
      <c r="A78" s="23"/>
      <c r="B78" s="2"/>
      <c r="C78" s="2"/>
      <c r="D78" s="2"/>
      <c r="E78" s="2"/>
      <c r="F78" s="2"/>
      <c r="G78" s="2"/>
      <c r="H78" s="2"/>
    </row>
    <row r="79" spans="1:12" s="9" customFormat="1" x14ac:dyDescent="0.25">
      <c r="A79" s="23"/>
      <c r="B79" s="2"/>
      <c r="C79" s="2"/>
      <c r="D79" s="2"/>
      <c r="E79" s="2"/>
      <c r="F79" s="2"/>
      <c r="G79" s="2"/>
      <c r="H79" s="2"/>
    </row>
    <row r="80" spans="1:12" s="9" customFormat="1" x14ac:dyDescent="0.25">
      <c r="A80" s="23"/>
      <c r="B80" s="2"/>
      <c r="C80" s="2"/>
      <c r="D80" s="2"/>
      <c r="E80" s="2"/>
      <c r="F80" s="2"/>
      <c r="G80" s="2"/>
      <c r="H80" s="2"/>
    </row>
    <row r="81" spans="1:8" s="9" customFormat="1" x14ac:dyDescent="0.25">
      <c r="A81" s="23"/>
      <c r="B81" s="2"/>
      <c r="C81" s="2"/>
      <c r="D81" s="2"/>
      <c r="E81" s="2"/>
      <c r="F81" s="2"/>
      <c r="G81" s="2"/>
      <c r="H81" s="2"/>
    </row>
    <row r="82" spans="1:8" s="9" customFormat="1" x14ac:dyDescent="0.25">
      <c r="A82" s="23"/>
      <c r="B82" s="2"/>
      <c r="C82" s="2"/>
      <c r="D82" s="2"/>
      <c r="E82" s="2"/>
      <c r="F82" s="2"/>
      <c r="G82" s="2"/>
      <c r="H82" s="2"/>
    </row>
    <row r="83" spans="1:8" s="9" customFormat="1" x14ac:dyDescent="0.25">
      <c r="A83" s="23"/>
      <c r="B83" s="2"/>
      <c r="C83" s="2"/>
      <c r="D83" s="2"/>
      <c r="E83" s="2"/>
      <c r="F83" s="2"/>
      <c r="G83" s="2"/>
      <c r="H83" s="2"/>
    </row>
    <row r="84" spans="1:8" s="9" customFormat="1" x14ac:dyDescent="0.25">
      <c r="A84" s="23"/>
      <c r="B84" s="2"/>
      <c r="C84" s="2"/>
      <c r="D84" s="2"/>
      <c r="E84" s="2"/>
      <c r="F84" s="2"/>
      <c r="G84" s="2"/>
      <c r="H84" s="2"/>
    </row>
    <row r="85" spans="1:8" s="9" customFormat="1" x14ac:dyDescent="0.25">
      <c r="A85" s="23"/>
      <c r="B85" s="2"/>
      <c r="C85" s="2"/>
      <c r="D85" s="2"/>
      <c r="E85" s="2"/>
      <c r="F85" s="2"/>
      <c r="G85" s="2"/>
      <c r="H85" s="2"/>
    </row>
    <row r="86" spans="1:8" s="9" customFormat="1" x14ac:dyDescent="0.25">
      <c r="A86" s="23"/>
      <c r="B86" s="2"/>
      <c r="C86" s="2"/>
      <c r="D86" s="2"/>
      <c r="E86" s="2"/>
      <c r="F86" s="2"/>
      <c r="G86" s="2"/>
      <c r="H86" s="2"/>
    </row>
    <row r="87" spans="1:8" s="9" customFormat="1" x14ac:dyDescent="0.25">
      <c r="A87" s="23"/>
      <c r="B87" s="2"/>
      <c r="C87" s="2"/>
      <c r="D87" s="2"/>
      <c r="E87" s="2"/>
      <c r="F87" s="2"/>
      <c r="G87" s="2"/>
      <c r="H87" s="2"/>
    </row>
    <row r="88" spans="1:8" s="9" customFormat="1" x14ac:dyDescent="0.25">
      <c r="A88" s="23"/>
      <c r="B88" s="2"/>
      <c r="C88" s="2"/>
      <c r="D88" s="2"/>
      <c r="E88" s="2"/>
      <c r="F88" s="2"/>
      <c r="G88" s="2"/>
      <c r="H88" s="2"/>
    </row>
    <row r="89" spans="1:8" s="9" customFormat="1" x14ac:dyDescent="0.25">
      <c r="A89" s="23"/>
      <c r="B89" s="2"/>
      <c r="C89" s="2"/>
      <c r="D89" s="2"/>
      <c r="E89" s="2"/>
      <c r="F89" s="2"/>
      <c r="G89" s="2"/>
      <c r="H89" s="2"/>
    </row>
    <row r="90" spans="1:8" s="9" customFormat="1" x14ac:dyDescent="0.25">
      <c r="A90" s="23"/>
      <c r="B90" s="2"/>
      <c r="C90" s="2"/>
      <c r="D90" s="2"/>
      <c r="E90" s="2"/>
      <c r="F90" s="2"/>
      <c r="G90" s="2"/>
      <c r="H90" s="2"/>
    </row>
    <row r="91" spans="1:8" s="9" customFormat="1" x14ac:dyDescent="0.25">
      <c r="A91" s="23"/>
      <c r="B91" s="2"/>
      <c r="C91" s="2"/>
      <c r="D91" s="2"/>
      <c r="E91" s="2"/>
      <c r="F91" s="2"/>
      <c r="G91" s="2"/>
      <c r="H91" s="2"/>
    </row>
    <row r="92" spans="1:8" s="9" customFormat="1" x14ac:dyDescent="0.25">
      <c r="A92" s="23"/>
      <c r="B92" s="2"/>
      <c r="C92" s="2"/>
      <c r="D92" s="2"/>
      <c r="E92" s="2"/>
      <c r="F92" s="2"/>
      <c r="G92" s="2"/>
      <c r="H92" s="2"/>
    </row>
    <row r="93" spans="1:8" s="9" customFormat="1" x14ac:dyDescent="0.25">
      <c r="A93" s="92" t="s">
        <v>916</v>
      </c>
      <c r="B93" s="2"/>
      <c r="C93" s="2"/>
      <c r="D93" s="2"/>
      <c r="E93" s="2"/>
      <c r="F93" s="2"/>
      <c r="G93" s="2"/>
      <c r="H93" s="2"/>
    </row>
    <row r="94" spans="1:8" s="9" customFormat="1" x14ac:dyDescent="0.25">
      <c r="A94" s="23"/>
      <c r="B94" s="2"/>
      <c r="C94" s="2"/>
      <c r="D94" s="2"/>
      <c r="E94" s="2"/>
      <c r="F94" s="2"/>
      <c r="G94" s="2"/>
      <c r="H94" s="2"/>
    </row>
    <row r="95" spans="1:8" s="9" customFormat="1" x14ac:dyDescent="0.25">
      <c r="A95" s="23"/>
      <c r="B95" s="2"/>
      <c r="C95" s="2"/>
      <c r="D95" s="2"/>
      <c r="E95" s="2"/>
      <c r="F95" s="2"/>
      <c r="G95" s="2"/>
      <c r="H95" s="2"/>
    </row>
    <row r="96" spans="1:8" s="9" customFormat="1" x14ac:dyDescent="0.25">
      <c r="A96" s="23"/>
      <c r="B96" s="2"/>
    </row>
    <row r="97" spans="1:12" s="9" customFormat="1" x14ac:dyDescent="0.25">
      <c r="A97" s="23"/>
      <c r="B97" s="2"/>
      <c r="C97" s="2"/>
      <c r="D97" s="2"/>
      <c r="E97" s="2"/>
      <c r="F97" s="2"/>
      <c r="G97" s="2"/>
      <c r="H97" s="2"/>
    </row>
    <row r="98" spans="1:12" s="9" customFormat="1" x14ac:dyDescent="0.25">
      <c r="A98" s="23"/>
      <c r="B98" s="2"/>
      <c r="C98" s="2"/>
      <c r="D98" s="2"/>
      <c r="E98" s="2"/>
      <c r="F98" s="2"/>
      <c r="G98" s="2"/>
      <c r="H98" s="2"/>
    </row>
    <row r="99" spans="1:12" s="9" customFormat="1" x14ac:dyDescent="0.25">
      <c r="A99" s="23"/>
      <c r="B99" s="2"/>
      <c r="C99" s="2"/>
      <c r="D99" s="2"/>
      <c r="E99" s="2"/>
      <c r="F99" s="2"/>
      <c r="G99" s="2"/>
      <c r="H99" s="2"/>
    </row>
    <row r="100" spans="1:12" s="9" customFormat="1" x14ac:dyDescent="0.25">
      <c r="A100" s="23"/>
      <c r="B100" s="2"/>
      <c r="C100" s="2"/>
      <c r="D100" s="2"/>
      <c r="E100" s="2"/>
      <c r="F100" s="2"/>
      <c r="G100" s="2"/>
      <c r="H100" s="2"/>
    </row>
    <row r="101" spans="1:12" s="9" customFormat="1" x14ac:dyDescent="0.25">
      <c r="A101" s="23"/>
      <c r="B101" s="2"/>
      <c r="C101" s="2"/>
      <c r="D101" s="2"/>
      <c r="E101" s="2"/>
      <c r="F101" s="2"/>
      <c r="G101" s="2"/>
      <c r="H101" s="2"/>
    </row>
    <row r="102" spans="1:12" s="9" customFormat="1" x14ac:dyDescent="0.25">
      <c r="A102" s="23"/>
      <c r="B102" s="2"/>
      <c r="C102" s="2"/>
      <c r="D102" s="2"/>
      <c r="E102" s="2"/>
      <c r="F102" s="2"/>
      <c r="G102" s="2"/>
      <c r="H102" s="2"/>
    </row>
    <row r="103" spans="1:12" s="9" customFormat="1" x14ac:dyDescent="0.25">
      <c r="A103" s="23"/>
      <c r="B103" s="2"/>
      <c r="C103" s="2"/>
      <c r="D103" s="2"/>
      <c r="E103" s="2"/>
      <c r="F103" s="2"/>
      <c r="G103" s="2"/>
      <c r="H103" s="2"/>
    </row>
    <row r="104" spans="1:12" s="9" customFormat="1" x14ac:dyDescent="0.25">
      <c r="A104"/>
      <c r="B104" s="2"/>
      <c r="C104" s="2"/>
      <c r="D104" s="2"/>
      <c r="E104" s="2"/>
      <c r="F104" s="2"/>
      <c r="G104" s="2"/>
      <c r="H104" s="2"/>
    </row>
    <row r="105" spans="1:12" s="9" customFormat="1" x14ac:dyDescent="0.25">
      <c r="A105" s="199"/>
      <c r="B105" s="2"/>
      <c r="C105" s="2"/>
      <c r="D105" s="2"/>
      <c r="E105" s="2"/>
      <c r="F105" s="2"/>
      <c r="G105" s="2"/>
      <c r="H105" s="2"/>
    </row>
    <row r="106" spans="1:12" s="9" customFormat="1" x14ac:dyDescent="0.25">
      <c r="A106" s="199"/>
      <c r="B106" s="2"/>
      <c r="C106" s="2"/>
      <c r="D106" s="2"/>
      <c r="E106" s="2"/>
      <c r="F106" s="2"/>
      <c r="G106" s="2"/>
      <c r="H106" s="2"/>
    </row>
    <row r="107" spans="1:12" s="9" customFormat="1" x14ac:dyDescent="0.25">
      <c r="A107" s="199"/>
      <c r="B107" s="2"/>
      <c r="C107" s="2"/>
      <c r="D107" s="2"/>
      <c r="E107" s="2"/>
      <c r="F107" s="2"/>
      <c r="G107" s="2"/>
      <c r="H107" s="2"/>
    </row>
    <row r="108" spans="1:12" s="9" customFormat="1" ht="48" customHeight="1" x14ac:dyDescent="0.25">
      <c r="A108" s="320" t="str">
        <f>"In unit "&amp;'Unit list'!B1&amp;" "&amp;'7procesess'!$E$177&amp;" young people aged 12 years and older had received all seven care processes between April 2015 and March 2016 compared to "&amp;ROUND('7procesess'!E179,3)*100&amp;"% across England and Wales.  The completion rate for all seven key care processes for "&amp;'Unit list'!B1&amp;" "&amp;'7procesess'!F190</f>
        <v>In unit PZ041 14.5% of young people aged 12 years and older had received all seven care processes between April 2015 and March 2016 compared to 35.5% across England and Wales.  The completion rate for all seven key care processes for PZ041 is lower than the national figure for England and Wales.</v>
      </c>
      <c r="B108" s="320"/>
      <c r="C108" s="320"/>
      <c r="D108" s="320"/>
      <c r="E108" s="320"/>
      <c r="F108" s="320"/>
      <c r="G108" s="320"/>
      <c r="H108" s="320"/>
      <c r="I108" s="320"/>
      <c r="J108" s="320"/>
      <c r="K108" s="320"/>
      <c r="L108" s="320"/>
    </row>
    <row r="109" spans="1:12" s="9" customFormat="1" x14ac:dyDescent="0.25"/>
    <row r="110" spans="1:12" s="9" customFormat="1" ht="15" customHeight="1" x14ac:dyDescent="0.25"/>
    <row r="111" spans="1:12" s="9" customFormat="1" x14ac:dyDescent="0.25">
      <c r="A111" s="91" t="s">
        <v>498</v>
      </c>
      <c r="B111" s="136"/>
      <c r="C111" s="136"/>
      <c r="D111" s="136"/>
      <c r="E111" s="136"/>
      <c r="F111" s="136"/>
      <c r="G111" s="136"/>
      <c r="H111" s="136"/>
      <c r="I111" s="136"/>
    </row>
    <row r="112" spans="1:12" s="9" customFormat="1" x14ac:dyDescent="0.25">
      <c r="A112" s="2"/>
      <c r="B112" s="2"/>
      <c r="C112" s="2"/>
      <c r="D112" s="2"/>
      <c r="E112" s="2"/>
      <c r="F112" s="2"/>
      <c r="G112" s="2"/>
      <c r="H112" s="2"/>
    </row>
    <row r="113" spans="15:15" x14ac:dyDescent="0.25">
      <c r="O113" s="13" t="s">
        <v>925</v>
      </c>
    </row>
    <row r="132" spans="1:16" ht="46.5" customHeight="1" x14ac:dyDescent="0.25">
      <c r="A132" s="325" t="str">
        <f>"It is also recommended that children and people with Type 1 diabetes are screened for thyroid and coeliac disease at diagnosis. "&amp;" The denominator includes all children and young people with Type 1 diabetes diagnosed in the audit year, &gt; 90 days before the end of the audit period. The denominator for the data below is "&amp;'Chart data'!D23&amp;"."</f>
        <v>It is also recommended that children and people with Type 1 diabetes are screened for thyroid and coeliac disease at diagnosis.  The denominator includes all children and young people with Type 1 diabetes diagnosed in the audit year, &gt; 90 days before the end of the audit period. The denominator for the data below is 15.</v>
      </c>
      <c r="B132" s="325"/>
      <c r="C132" s="325"/>
      <c r="D132" s="325"/>
      <c r="E132" s="325"/>
      <c r="F132" s="325"/>
      <c r="G132" s="325"/>
      <c r="H132" s="325"/>
      <c r="I132" s="325"/>
      <c r="J132" s="325"/>
      <c r="K132" s="325"/>
      <c r="L132" s="325"/>
    </row>
    <row r="133" spans="1:16" s="147" customFormat="1" ht="15.75" customHeight="1" x14ac:dyDescent="0.2">
      <c r="A133" s="146"/>
      <c r="B133" s="146"/>
      <c r="C133" s="146"/>
      <c r="D133" s="146"/>
      <c r="E133" s="146"/>
      <c r="F133" s="146"/>
      <c r="G133" s="146"/>
      <c r="H133" s="146"/>
      <c r="I133" s="146"/>
    </row>
    <row r="134" spans="1:16" ht="17.25" customHeight="1" x14ac:dyDescent="0.25">
      <c r="A134" s="275" t="s">
        <v>933</v>
      </c>
      <c r="B134" s="26"/>
      <c r="C134" s="26"/>
      <c r="D134" s="26"/>
      <c r="E134" s="26"/>
      <c r="F134" s="26"/>
      <c r="G134" s="26"/>
      <c r="H134" s="26"/>
      <c r="I134" s="26"/>
      <c r="P134" s="62"/>
    </row>
    <row r="135" spans="1:16" x14ac:dyDescent="0.25">
      <c r="A135" s="91"/>
      <c r="B135" s="26"/>
      <c r="C135" s="26"/>
      <c r="D135" s="26"/>
      <c r="E135" s="26"/>
      <c r="F135" s="26"/>
      <c r="G135" s="26"/>
      <c r="H135" s="26"/>
      <c r="I135" s="26"/>
    </row>
    <row r="136" spans="1:16" s="294" customFormat="1" x14ac:dyDescent="0.25">
      <c r="A136" s="91"/>
      <c r="B136" s="292"/>
      <c r="C136" s="292"/>
      <c r="D136" s="292"/>
      <c r="E136" s="292"/>
      <c r="F136" s="292"/>
      <c r="G136" s="292"/>
      <c r="H136" s="292"/>
      <c r="I136" s="292"/>
    </row>
    <row r="137" spans="1:16" x14ac:dyDescent="0.25">
      <c r="A137" s="26"/>
      <c r="B137" s="26"/>
      <c r="C137" s="26"/>
      <c r="D137" s="26"/>
      <c r="E137" s="26"/>
      <c r="F137" s="26"/>
      <c r="G137" s="26"/>
      <c r="H137" s="26"/>
      <c r="I137" s="26"/>
    </row>
    <row r="138" spans="1:16" x14ac:dyDescent="0.25">
      <c r="A138" s="26"/>
      <c r="B138" s="26"/>
      <c r="C138" s="26"/>
      <c r="D138" s="26"/>
      <c r="E138" s="26"/>
      <c r="F138" s="26"/>
      <c r="G138" s="26"/>
      <c r="H138" s="26"/>
      <c r="I138" s="26"/>
    </row>
    <row r="139" spans="1:16" x14ac:dyDescent="0.25">
      <c r="A139" s="26"/>
      <c r="B139" s="26"/>
      <c r="C139" s="26"/>
      <c r="D139" s="26"/>
      <c r="E139" s="26"/>
      <c r="F139" s="26"/>
      <c r="G139" s="26"/>
      <c r="H139" s="26"/>
      <c r="I139" s="26"/>
    </row>
    <row r="140" spans="1:16" x14ac:dyDescent="0.25">
      <c r="A140" s="26"/>
      <c r="B140" s="26"/>
      <c r="C140" s="26"/>
      <c r="D140" s="26"/>
      <c r="E140" s="26"/>
      <c r="F140" s="26"/>
      <c r="G140" s="26"/>
      <c r="H140" s="26"/>
      <c r="I140" s="26"/>
    </row>
    <row r="141" spans="1:16" x14ac:dyDescent="0.25">
      <c r="A141" s="26"/>
      <c r="B141" s="26"/>
      <c r="C141" s="26"/>
      <c r="D141" s="26"/>
      <c r="E141" s="26"/>
      <c r="F141" s="26"/>
      <c r="G141" s="26"/>
      <c r="H141" s="26"/>
      <c r="I141" s="26"/>
    </row>
    <row r="142" spans="1:16" x14ac:dyDescent="0.25">
      <c r="A142" s="26"/>
      <c r="B142" s="26"/>
      <c r="C142" s="26"/>
      <c r="D142" s="26"/>
      <c r="E142" s="26"/>
      <c r="F142" s="26"/>
      <c r="G142" s="26"/>
      <c r="H142" s="26"/>
      <c r="I142" s="26"/>
    </row>
    <row r="143" spans="1:16" x14ac:dyDescent="0.25">
      <c r="A143" s="26"/>
      <c r="B143" s="26"/>
      <c r="C143" s="26"/>
      <c r="D143" s="26"/>
      <c r="E143" s="26"/>
      <c r="F143" s="26"/>
      <c r="G143" s="26"/>
      <c r="H143" s="26"/>
      <c r="I143" s="26"/>
    </row>
    <row r="144" spans="1:16" x14ac:dyDescent="0.25">
      <c r="A144" s="26"/>
      <c r="B144" s="26"/>
      <c r="C144" s="26"/>
      <c r="D144" s="26"/>
      <c r="E144" s="26"/>
      <c r="F144" s="26"/>
      <c r="G144" s="26"/>
      <c r="H144" s="26"/>
      <c r="I144" s="26"/>
    </row>
    <row r="145" spans="1:15" x14ac:dyDescent="0.25">
      <c r="A145" s="26"/>
      <c r="B145" s="26"/>
      <c r="C145" s="26"/>
      <c r="D145" s="26"/>
      <c r="E145" s="26"/>
      <c r="F145" s="26"/>
      <c r="G145" s="26"/>
      <c r="H145" s="26"/>
      <c r="I145" s="26"/>
    </row>
    <row r="146" spans="1:15" x14ac:dyDescent="0.25">
      <c r="A146" s="26"/>
      <c r="B146" s="26"/>
      <c r="C146" s="26"/>
      <c r="D146" s="26"/>
      <c r="E146" s="26"/>
      <c r="F146" s="26"/>
      <c r="G146" s="26"/>
      <c r="H146" s="26"/>
      <c r="I146" s="26"/>
    </row>
    <row r="147" spans="1:15" x14ac:dyDescent="0.25">
      <c r="A147" s="26"/>
      <c r="B147" s="26"/>
      <c r="C147" s="26"/>
      <c r="D147" s="26"/>
      <c r="E147" s="26"/>
      <c r="F147" s="26"/>
      <c r="G147" s="26"/>
      <c r="H147" s="26"/>
      <c r="I147" s="26"/>
    </row>
    <row r="148" spans="1:15" x14ac:dyDescent="0.25">
      <c r="A148" s="26"/>
      <c r="B148" s="26"/>
      <c r="C148" s="26"/>
      <c r="D148" s="26"/>
      <c r="E148" s="26"/>
      <c r="F148" s="26"/>
      <c r="G148" s="26"/>
      <c r="H148" s="26"/>
      <c r="I148" s="26"/>
    </row>
    <row r="149" spans="1:15" x14ac:dyDescent="0.25">
      <c r="A149" s="26"/>
      <c r="B149" s="26"/>
      <c r="C149" s="26"/>
      <c r="D149" s="26"/>
      <c r="E149" s="26"/>
      <c r="F149" s="26"/>
      <c r="G149" s="26"/>
      <c r="H149" s="26"/>
      <c r="I149" s="26"/>
    </row>
    <row r="150" spans="1:15" s="294" customFormat="1" x14ac:dyDescent="0.25">
      <c r="A150" s="292"/>
      <c r="B150" s="292"/>
      <c r="C150" s="292"/>
      <c r="D150" s="292"/>
      <c r="E150" s="292"/>
      <c r="F150" s="292"/>
      <c r="G150" s="292"/>
      <c r="H150" s="292"/>
      <c r="I150" s="292"/>
    </row>
    <row r="151" spans="1:15" x14ac:dyDescent="0.25">
      <c r="A151" s="26"/>
      <c r="B151" s="26"/>
      <c r="C151" s="26"/>
      <c r="D151" s="26"/>
      <c r="E151" s="26"/>
      <c r="F151" s="26"/>
      <c r="G151" s="26"/>
      <c r="H151" s="26"/>
      <c r="I151" s="26"/>
    </row>
    <row r="152" spans="1:15" ht="18.75" x14ac:dyDescent="0.25">
      <c r="A152" s="139" t="s">
        <v>503</v>
      </c>
      <c r="B152" s="144"/>
      <c r="C152" s="144"/>
      <c r="D152" s="144"/>
      <c r="E152" s="144"/>
      <c r="F152" s="144"/>
      <c r="G152" s="144"/>
      <c r="H152" s="144"/>
      <c r="I152" s="144"/>
      <c r="O152" s="153"/>
    </row>
    <row r="153" spans="1:15" s="9" customFormat="1" ht="59.25" customHeight="1" x14ac:dyDescent="0.25">
      <c r="A153" s="320" t="s">
        <v>698</v>
      </c>
      <c r="B153" s="320"/>
      <c r="C153" s="320"/>
      <c r="D153" s="320"/>
      <c r="E153" s="320"/>
      <c r="F153" s="320"/>
      <c r="G153" s="320"/>
      <c r="H153" s="320"/>
      <c r="I153" s="320"/>
      <c r="J153" s="320"/>
      <c r="K153" s="320"/>
      <c r="L153" s="320"/>
      <c r="O153" s="163"/>
    </row>
    <row r="154" spans="1:15" s="9" customFormat="1" x14ac:dyDescent="0.25">
      <c r="A154" s="143"/>
      <c r="B154" s="143"/>
      <c r="C154" s="143"/>
      <c r="D154" s="143"/>
      <c r="E154" s="143"/>
      <c r="F154" s="143"/>
      <c r="G154" s="143"/>
      <c r="H154" s="143"/>
      <c r="I154" s="143"/>
      <c r="J154" s="143"/>
      <c r="K154" s="143"/>
      <c r="L154" s="143"/>
      <c r="O154" s="163"/>
    </row>
    <row r="155" spans="1:15" ht="15.75" x14ac:dyDescent="0.25">
      <c r="A155" s="151" t="s">
        <v>387</v>
      </c>
      <c r="B155" s="26"/>
      <c r="C155" s="26"/>
      <c r="D155" s="26"/>
      <c r="E155" s="26"/>
      <c r="F155" s="26"/>
      <c r="G155" s="26"/>
      <c r="H155" s="26"/>
      <c r="I155" s="26"/>
    </row>
    <row r="156" spans="1:15" s="94" customFormat="1" ht="61.5" customHeight="1" x14ac:dyDescent="0.25">
      <c r="A156" s="320" t="str">
        <f>"HbA1c is a measure of overall diabetes control and can be used as an intermediate outcome for people with diabetes.   All the data presented below on HbA1c relates to the results for the "&amp;'Chart data'!D40&amp;" CYP with Type 1 diabetes and one or more valid HbA1c measurements in the audit period. "&amp;" This may be different from the number of CYP included in the data on HbA1c as a care process as it includes those who have had a valid HbA1c at least 90 days after "&amp;"diagnosis irrespective of whether they had a complete year of care."</f>
        <v>HbA1c is a measure of overall diabetes control and can be used as an intermediate outcome for people with diabetes.   All the data presented below on HbA1c relates to the results for the 252 CYP with Type 1 diabetes and one or more valid HbA1c measurements in the audit period.  This may be different from the number of CYP included in the data on HbA1c as a care process as it includes those who have had a valid HbA1c at least 90 days after diagnosis irrespective of whether they had a complete year of care.</v>
      </c>
      <c r="B156" s="320"/>
      <c r="C156" s="320"/>
      <c r="D156" s="320"/>
      <c r="E156" s="320"/>
      <c r="F156" s="320"/>
      <c r="G156" s="320"/>
      <c r="H156" s="320"/>
      <c r="I156" s="320"/>
      <c r="J156" s="320"/>
      <c r="K156" s="320"/>
      <c r="L156" s="320"/>
    </row>
    <row r="157" spans="1:15" s="149" customFormat="1" ht="11.25" x14ac:dyDescent="0.2">
      <c r="A157" s="146"/>
      <c r="B157" s="146"/>
      <c r="C157" s="146"/>
      <c r="D157" s="146"/>
      <c r="E157" s="146"/>
      <c r="F157" s="146"/>
      <c r="G157" s="146"/>
      <c r="H157" s="146"/>
      <c r="I157" s="146"/>
      <c r="J157" s="146"/>
      <c r="K157" s="146"/>
      <c r="L157" s="146"/>
    </row>
    <row r="158" spans="1:15" s="94" customFormat="1" x14ac:dyDescent="0.25">
      <c r="A158" s="91" t="s">
        <v>516</v>
      </c>
      <c r="B158" s="143"/>
      <c r="C158" s="143"/>
      <c r="D158" s="143"/>
      <c r="E158" s="143"/>
      <c r="F158" s="143"/>
      <c r="G158" s="143"/>
      <c r="H158" s="143"/>
      <c r="I158" s="143"/>
      <c r="J158" s="143"/>
      <c r="K158" s="143"/>
      <c r="L158" s="143"/>
    </row>
    <row r="159" spans="1:15" s="94" customFormat="1" x14ac:dyDescent="0.25">
      <c r="A159" s="143"/>
      <c r="B159" s="143"/>
      <c r="C159" s="143"/>
      <c r="D159" s="143"/>
      <c r="E159" s="143"/>
      <c r="F159" s="143"/>
      <c r="G159" s="143"/>
      <c r="H159" s="143"/>
      <c r="I159" s="143"/>
      <c r="J159" s="143"/>
      <c r="K159" s="143"/>
      <c r="L159" s="143"/>
    </row>
    <row r="160" spans="1:15" s="94" customFormat="1" x14ac:dyDescent="0.25">
      <c r="A160" s="143"/>
      <c r="B160" s="143"/>
      <c r="C160" s="143"/>
      <c r="D160" s="143"/>
      <c r="E160" s="143"/>
      <c r="F160" s="143"/>
      <c r="G160" s="143"/>
      <c r="H160" s="143"/>
      <c r="I160" s="143"/>
      <c r="J160" s="143"/>
      <c r="K160" s="143"/>
      <c r="L160" s="143"/>
    </row>
    <row r="161" spans="1:12" s="94" customFormat="1" x14ac:dyDescent="0.25">
      <c r="A161" s="143"/>
      <c r="B161" s="143"/>
      <c r="C161" s="143"/>
      <c r="D161" s="143"/>
      <c r="E161" s="143"/>
      <c r="F161" s="143"/>
      <c r="G161" s="143"/>
      <c r="H161" s="143"/>
      <c r="I161" s="143"/>
      <c r="J161" s="143"/>
      <c r="K161" s="143"/>
      <c r="L161" s="143"/>
    </row>
    <row r="162" spans="1:12" s="94" customFormat="1" x14ac:dyDescent="0.25">
      <c r="A162" s="143"/>
      <c r="B162" s="143"/>
      <c r="C162" s="143"/>
      <c r="D162" s="143"/>
      <c r="E162" s="143"/>
      <c r="F162" s="143"/>
      <c r="G162" s="143"/>
      <c r="H162" s="143"/>
      <c r="I162" s="143"/>
      <c r="J162" s="143"/>
      <c r="K162" s="143"/>
      <c r="L162" s="143"/>
    </row>
    <row r="163" spans="1:12" s="94" customFormat="1" x14ac:dyDescent="0.25">
      <c r="A163" s="143"/>
      <c r="B163" s="143"/>
      <c r="C163" s="143"/>
      <c r="D163" s="143"/>
      <c r="E163" s="143"/>
      <c r="F163" s="143"/>
      <c r="G163" s="143"/>
      <c r="H163" s="143"/>
      <c r="I163" s="143"/>
      <c r="J163" s="143"/>
      <c r="K163" s="143"/>
      <c r="L163" s="143"/>
    </row>
    <row r="164" spans="1:12" s="94" customFormat="1" x14ac:dyDescent="0.25">
      <c r="A164" s="143"/>
      <c r="B164" s="143"/>
      <c r="C164" s="143"/>
      <c r="D164" s="143"/>
      <c r="E164" s="143"/>
      <c r="F164" s="143"/>
      <c r="G164" s="143"/>
      <c r="H164" s="143"/>
      <c r="I164" s="143"/>
      <c r="J164" s="143"/>
      <c r="K164" s="143"/>
      <c r="L164" s="143"/>
    </row>
    <row r="165" spans="1:12" s="94" customFormat="1" x14ac:dyDescent="0.25">
      <c r="A165" s="143"/>
      <c r="B165" s="143"/>
      <c r="C165" s="143"/>
      <c r="D165" s="143"/>
      <c r="E165" s="143"/>
      <c r="F165" s="143"/>
      <c r="G165" s="143"/>
      <c r="H165" s="143"/>
      <c r="I165" s="143"/>
      <c r="J165" s="143"/>
      <c r="K165" s="143"/>
      <c r="L165" s="143"/>
    </row>
    <row r="166" spans="1:12" s="94" customFormat="1" x14ac:dyDescent="0.25">
      <c r="A166" s="143"/>
      <c r="B166" s="143"/>
      <c r="C166" s="143"/>
      <c r="D166" s="143"/>
      <c r="E166" s="143"/>
      <c r="F166" s="143"/>
      <c r="G166" s="143"/>
      <c r="H166" s="143"/>
      <c r="I166" s="143"/>
      <c r="J166" s="143"/>
      <c r="K166" s="143"/>
      <c r="L166" s="143"/>
    </row>
    <row r="167" spans="1:12" s="94" customFormat="1" x14ac:dyDescent="0.25">
      <c r="A167" s="143"/>
      <c r="B167" s="143"/>
      <c r="C167" s="143"/>
      <c r="D167" s="143"/>
      <c r="E167" s="143"/>
      <c r="F167" s="143"/>
      <c r="G167" s="143"/>
      <c r="H167" s="143"/>
      <c r="I167" s="143"/>
      <c r="J167" s="143"/>
      <c r="K167" s="143"/>
      <c r="L167" s="143"/>
    </row>
    <row r="168" spans="1:12" s="94" customFormat="1" x14ac:dyDescent="0.25">
      <c r="A168" s="143"/>
      <c r="B168" s="143"/>
      <c r="C168" s="143"/>
      <c r="D168" s="143"/>
      <c r="E168" s="143"/>
      <c r="F168" s="143"/>
      <c r="G168" s="143"/>
      <c r="H168" s="143"/>
      <c r="I168" s="143"/>
      <c r="J168" s="143"/>
      <c r="K168" s="143"/>
      <c r="L168" s="143"/>
    </row>
    <row r="169" spans="1:12" s="94" customFormat="1" x14ac:dyDescent="0.25">
      <c r="A169" s="143"/>
      <c r="B169" s="143"/>
      <c r="C169" s="143"/>
      <c r="D169" s="143"/>
      <c r="E169" s="143"/>
      <c r="F169" s="143"/>
      <c r="G169" s="143"/>
      <c r="H169" s="143"/>
      <c r="I169" s="143"/>
      <c r="J169" s="143"/>
      <c r="K169" s="143"/>
      <c r="L169" s="143"/>
    </row>
    <row r="170" spans="1:12" s="94" customFormat="1" x14ac:dyDescent="0.25">
      <c r="A170" s="143"/>
      <c r="B170" s="143"/>
      <c r="C170" s="143"/>
      <c r="D170" s="143"/>
      <c r="E170" s="143"/>
      <c r="F170" s="143"/>
      <c r="G170" s="143"/>
      <c r="H170" s="143"/>
      <c r="I170" s="143"/>
      <c r="J170" s="143"/>
      <c r="K170" s="143"/>
      <c r="L170" s="143"/>
    </row>
    <row r="171" spans="1:12" s="94" customFormat="1" x14ac:dyDescent="0.25">
      <c r="A171" s="143"/>
      <c r="B171" s="143"/>
      <c r="C171" s="143"/>
      <c r="D171" s="143"/>
      <c r="E171" s="143"/>
      <c r="F171" s="143"/>
      <c r="G171" s="143"/>
      <c r="H171" s="143"/>
      <c r="I171" s="143"/>
      <c r="J171" s="143"/>
      <c r="K171" s="143"/>
      <c r="L171" s="143"/>
    </row>
    <row r="172" spans="1:12" s="94" customFormat="1" x14ac:dyDescent="0.25">
      <c r="A172" s="143"/>
      <c r="B172" s="143"/>
      <c r="C172" s="143"/>
      <c r="D172" s="143"/>
      <c r="E172" s="143"/>
      <c r="F172" s="143"/>
      <c r="G172" s="143"/>
      <c r="H172" s="143"/>
      <c r="I172" s="143"/>
      <c r="J172" s="143"/>
      <c r="K172" s="143"/>
      <c r="L172" s="143"/>
    </row>
    <row r="173" spans="1:12" s="94" customFormat="1" x14ac:dyDescent="0.25">
      <c r="A173" s="143"/>
      <c r="B173" s="143"/>
      <c r="C173" s="143"/>
      <c r="D173" s="143"/>
      <c r="E173" s="143"/>
      <c r="F173" s="143"/>
      <c r="G173" s="143"/>
      <c r="H173" s="143"/>
      <c r="I173" s="143"/>
      <c r="J173" s="143"/>
      <c r="K173" s="143"/>
      <c r="L173" s="143"/>
    </row>
    <row r="174" spans="1:12" s="94" customFormat="1" x14ac:dyDescent="0.25">
      <c r="A174" s="90" t="s">
        <v>697</v>
      </c>
      <c r="B174" s="143"/>
      <c r="C174" s="143"/>
      <c r="D174" s="143"/>
      <c r="E174" s="143"/>
      <c r="F174" s="143"/>
      <c r="G174" s="143"/>
      <c r="H174" s="143"/>
      <c r="I174" s="143"/>
      <c r="J174" s="143"/>
      <c r="K174" s="143"/>
      <c r="L174" s="143"/>
    </row>
    <row r="175" spans="1:12" s="149" customFormat="1" ht="11.25" x14ac:dyDescent="0.2">
      <c r="A175" s="146"/>
      <c r="B175" s="146"/>
      <c r="C175" s="146"/>
      <c r="D175" s="146"/>
      <c r="E175" s="146"/>
      <c r="F175" s="146"/>
      <c r="G175" s="146"/>
      <c r="H175" s="146"/>
      <c r="I175" s="146"/>
    </row>
    <row r="176" spans="1:12" s="94" customFormat="1" x14ac:dyDescent="0.25">
      <c r="A176" s="91" t="s">
        <v>434</v>
      </c>
      <c r="B176" s="93"/>
      <c r="C176" s="93"/>
      <c r="D176" s="93"/>
      <c r="E176" s="93"/>
      <c r="F176" s="93"/>
      <c r="G176" s="93"/>
      <c r="H176" s="93"/>
      <c r="I176" s="93"/>
    </row>
    <row r="177" spans="1:9" s="94" customFormat="1" x14ac:dyDescent="0.25">
      <c r="A177" s="95"/>
      <c r="B177" s="93"/>
      <c r="C177" s="93"/>
      <c r="D177" s="93"/>
      <c r="E177" s="93"/>
      <c r="F177" s="93"/>
      <c r="G177" s="93"/>
      <c r="H177" s="93"/>
      <c r="I177" s="93"/>
    </row>
    <row r="178" spans="1:9" s="94" customFormat="1" x14ac:dyDescent="0.25">
      <c r="A178" s="95"/>
      <c r="B178" s="93"/>
      <c r="C178" s="93"/>
      <c r="D178" s="93"/>
      <c r="E178" s="93"/>
      <c r="F178" s="93"/>
      <c r="G178" s="93"/>
      <c r="H178" s="93"/>
      <c r="I178" s="93"/>
    </row>
    <row r="179" spans="1:9" s="94" customFormat="1" x14ac:dyDescent="0.25">
      <c r="A179" s="95"/>
      <c r="B179" s="93"/>
      <c r="C179" s="93"/>
      <c r="D179" s="93"/>
      <c r="E179" s="93"/>
      <c r="F179" s="93"/>
      <c r="G179" s="93"/>
      <c r="H179" s="93"/>
      <c r="I179" s="93"/>
    </row>
    <row r="180" spans="1:9" s="94" customFormat="1" x14ac:dyDescent="0.25">
      <c r="A180" s="95"/>
      <c r="B180" s="93"/>
      <c r="C180" s="93"/>
      <c r="D180" s="93"/>
      <c r="E180" s="93"/>
      <c r="F180" s="93"/>
      <c r="G180" s="93"/>
      <c r="H180" s="93"/>
      <c r="I180" s="93"/>
    </row>
    <row r="181" spans="1:9" s="94" customFormat="1" x14ac:dyDescent="0.25">
      <c r="A181" s="95"/>
      <c r="B181" s="93"/>
      <c r="C181" s="93"/>
      <c r="D181" s="93"/>
      <c r="E181" s="93"/>
      <c r="F181" s="93"/>
      <c r="G181" s="93"/>
      <c r="H181" s="93"/>
      <c r="I181" s="93"/>
    </row>
    <row r="182" spans="1:9" s="94" customFormat="1" x14ac:dyDescent="0.25">
      <c r="A182" s="95"/>
      <c r="B182" s="93"/>
      <c r="C182" s="93"/>
      <c r="D182" s="93"/>
      <c r="E182" s="93"/>
      <c r="F182" s="93"/>
      <c r="G182" s="93"/>
      <c r="H182" s="93"/>
      <c r="I182" s="93"/>
    </row>
    <row r="183" spans="1:9" s="94" customFormat="1" x14ac:dyDescent="0.25">
      <c r="A183" s="95"/>
      <c r="B183" s="93"/>
      <c r="C183" s="93"/>
      <c r="D183" s="93"/>
      <c r="E183" s="93"/>
      <c r="F183" s="93"/>
      <c r="G183" s="93"/>
      <c r="H183" s="93"/>
      <c r="I183" s="93"/>
    </row>
    <row r="184" spans="1:9" s="94" customFormat="1" x14ac:dyDescent="0.25">
      <c r="A184" s="95"/>
      <c r="B184" s="93"/>
      <c r="C184" s="93"/>
      <c r="D184" s="93"/>
      <c r="E184" s="93"/>
      <c r="F184" s="93"/>
      <c r="G184" s="93"/>
      <c r="H184" s="93"/>
      <c r="I184" s="93"/>
    </row>
    <row r="185" spans="1:9" s="94" customFormat="1" x14ac:dyDescent="0.25">
      <c r="A185" s="95"/>
      <c r="B185" s="93"/>
      <c r="C185" s="93"/>
      <c r="D185" s="93"/>
      <c r="E185" s="93"/>
      <c r="F185" s="93"/>
      <c r="G185" s="93"/>
      <c r="H185" s="93"/>
      <c r="I185" s="93"/>
    </row>
    <row r="186" spans="1:9" s="94" customFormat="1" x14ac:dyDescent="0.25">
      <c r="A186" s="95"/>
      <c r="B186" s="93"/>
      <c r="C186" s="93"/>
      <c r="D186" s="93"/>
      <c r="E186" s="93"/>
      <c r="F186" s="93"/>
      <c r="G186" s="93"/>
      <c r="H186" s="93"/>
      <c r="I186" s="93"/>
    </row>
    <row r="187" spans="1:9" s="94" customFormat="1" x14ac:dyDescent="0.25">
      <c r="A187" s="95"/>
      <c r="B187" s="93"/>
      <c r="C187" s="93"/>
      <c r="D187" s="93"/>
      <c r="E187" s="93"/>
      <c r="F187" s="93"/>
      <c r="G187" s="93"/>
      <c r="H187" s="93"/>
      <c r="I187" s="93"/>
    </row>
    <row r="188" spans="1:9" s="94" customFormat="1" x14ac:dyDescent="0.25">
      <c r="A188" s="95"/>
      <c r="B188" s="93"/>
      <c r="C188" s="93"/>
      <c r="D188" s="93"/>
      <c r="E188" s="93"/>
      <c r="F188" s="93"/>
      <c r="G188" s="93"/>
      <c r="H188" s="93"/>
      <c r="I188" s="93"/>
    </row>
    <row r="189" spans="1:9" s="94" customFormat="1" x14ac:dyDescent="0.25">
      <c r="A189" s="95"/>
      <c r="B189" s="93"/>
      <c r="C189" s="93"/>
      <c r="D189" s="93"/>
      <c r="E189" s="93"/>
      <c r="F189" s="93"/>
      <c r="G189" s="93"/>
      <c r="H189" s="93"/>
      <c r="I189" s="93"/>
    </row>
    <row r="190" spans="1:9" s="94" customFormat="1" x14ac:dyDescent="0.25">
      <c r="A190" s="95"/>
      <c r="B190" s="93"/>
      <c r="C190" s="93"/>
      <c r="D190" s="93"/>
      <c r="E190" s="93"/>
      <c r="F190" s="93"/>
      <c r="G190" s="93"/>
      <c r="H190" s="93"/>
      <c r="I190" s="93"/>
    </row>
    <row r="192" spans="1:9" x14ac:dyDescent="0.25">
      <c r="A192" s="62" t="s">
        <v>700</v>
      </c>
    </row>
    <row r="193" spans="1:12" ht="66" customHeight="1" x14ac:dyDescent="0.25">
      <c r="A193" s="325" t="s">
        <v>918</v>
      </c>
      <c r="B193" s="325"/>
      <c r="C193" s="325"/>
      <c r="D193" s="325"/>
      <c r="E193" s="325"/>
      <c r="F193" s="325"/>
      <c r="G193" s="325"/>
      <c r="H193" s="325"/>
      <c r="I193" s="325"/>
      <c r="J193" s="325"/>
      <c r="K193" s="325"/>
      <c r="L193" s="325"/>
    </row>
    <row r="194" spans="1:12" s="147" customFormat="1" ht="11.25" x14ac:dyDescent="0.2">
      <c r="A194" s="146"/>
      <c r="B194" s="146"/>
      <c r="C194" s="146"/>
      <c r="D194" s="146"/>
      <c r="E194" s="146"/>
      <c r="F194" s="146"/>
      <c r="G194" s="146"/>
      <c r="H194" s="146"/>
      <c r="I194" s="146"/>
    </row>
    <row r="195" spans="1:12" x14ac:dyDescent="0.25">
      <c r="A195" s="62" t="s">
        <v>378</v>
      </c>
    </row>
    <row r="216" spans="1:25" ht="32.25" customHeight="1" x14ac:dyDescent="0.25">
      <c r="A216" s="320" t="str">
        <f>"In unit "&amp;'Unit list'!$B$1&amp;" the adjusted mean HbA1c for children and young people with Type 1 diabetes was "&amp;ROUND(VLOOKUP('Unit list'!$A$1,Mean_HbA1c_adjusted!$A$3:$E$175,5,0),1)&amp;" mmol/mol compared to "&amp;ROUND(Mean_HbA1c_adjusted!$E$179,1)&amp;" mmol/mol across England and Wales.  The adjusted mean HbA1c for "&amp;'Unit list'!$B$1&amp;Mean_HbA1c_adjusted!$F$190</f>
        <v>In unit PZ041 the adjusted mean HbA1c for children and young people with Type 1 diabetes was 68.8 mmol/mol compared to 68.3 mmol/mol across England and Wales.  The adjusted mean HbA1c for PZ041 is similar to the national figure for England and Wales.</v>
      </c>
      <c r="B216" s="320"/>
      <c r="C216" s="320"/>
      <c r="D216" s="320"/>
      <c r="E216" s="320"/>
      <c r="F216" s="320"/>
      <c r="G216" s="320"/>
      <c r="H216" s="320"/>
      <c r="I216" s="320"/>
      <c r="J216" s="320"/>
      <c r="K216" s="320"/>
      <c r="L216" s="320"/>
      <c r="N216" s="165"/>
      <c r="O216" s="165"/>
      <c r="P216" s="165"/>
      <c r="Q216" s="165"/>
      <c r="R216" s="165"/>
      <c r="S216" s="165"/>
      <c r="T216" s="165"/>
      <c r="U216" s="165"/>
      <c r="V216" s="165"/>
      <c r="W216" s="165"/>
      <c r="X216" s="165"/>
      <c r="Y216" s="165"/>
    </row>
    <row r="217" spans="1:25" s="147" customFormat="1" ht="11.25" x14ac:dyDescent="0.2">
      <c r="A217" s="146"/>
      <c r="B217" s="146"/>
      <c r="C217" s="146"/>
      <c r="D217" s="146"/>
      <c r="E217" s="146"/>
      <c r="F217" s="146"/>
      <c r="G217" s="146"/>
      <c r="H217" s="146"/>
      <c r="I217" s="146"/>
    </row>
    <row r="218" spans="1:25" x14ac:dyDescent="0.25">
      <c r="A218" s="62" t="s">
        <v>380</v>
      </c>
    </row>
    <row r="239" spans="1:12" x14ac:dyDescent="0.25">
      <c r="A239" s="320"/>
      <c r="B239" s="320"/>
      <c r="C239" s="320"/>
      <c r="D239" s="320"/>
      <c r="E239" s="320"/>
      <c r="F239" s="320"/>
      <c r="G239" s="320"/>
      <c r="H239" s="320"/>
      <c r="I239" s="320"/>
    </row>
    <row r="240" spans="1:12" ht="48" customHeight="1" x14ac:dyDescent="0.25">
      <c r="A240" s="320" t="str">
        <f>"The case-mix adjusted percentage of children and young people with Type 1 diabetes with a HbA1c of less than 58 mmol/mol in unit "&amp;'Unit list'!$B$1&amp;" was "&amp;ROUND(VLOOKUP('Unit list'!$A$1,'HbA1c&lt;58_adjusted'!$A$3:$E$178,5,0)*100,1)&amp;"% compared to "&amp;ROUND('HbA1c&lt;58_adjusted'!$E$179*100,1)&amp;"% across England and Wales.  The adjusted percentage of patients with an HbA1c less than 58mmol/mol for "&amp;'Unit list'!B1&amp;'HbA1c&lt;58_adjusted'!F190</f>
        <v>The case-mix adjusted percentage of children and young people with Type 1 diabetes with a HbA1c of less than 58 mmol/mol in unit PZ041 was 26.4% compared to 26.6% across England and Wales.  The adjusted percentage of patients with an HbA1c less than 58mmol/mol for PZ041 is similar to the national figure for England and Wales.</v>
      </c>
      <c r="B240" s="320"/>
      <c r="C240" s="320"/>
      <c r="D240" s="320"/>
      <c r="E240" s="320"/>
      <c r="F240" s="320"/>
      <c r="G240" s="320"/>
      <c r="H240" s="320"/>
      <c r="I240" s="320"/>
      <c r="J240" s="320"/>
      <c r="K240" s="320"/>
      <c r="L240" s="320"/>
    </row>
    <row r="241" spans="1:9" s="147" customFormat="1" ht="11.25" x14ac:dyDescent="0.2">
      <c r="A241" s="146"/>
      <c r="B241" s="146"/>
      <c r="C241" s="146"/>
      <c r="D241" s="146"/>
      <c r="E241" s="146"/>
      <c r="F241" s="146"/>
      <c r="G241" s="146"/>
      <c r="H241" s="146"/>
      <c r="I241" s="146"/>
    </row>
    <row r="242" spans="1:9" x14ac:dyDescent="0.25">
      <c r="A242" s="62" t="s">
        <v>379</v>
      </c>
    </row>
    <row r="264" spans="1:12" ht="53.25" customHeight="1" x14ac:dyDescent="0.25">
      <c r="A264" s="320" t="str">
        <f>"The case-mix adjusted percentage of children and young people with Type 1 diabetes with a HbA1c of more than 80 mmol/mol in unit "&amp;'Unit list'!$B$1&amp;" was "&amp;ROUND(VLOOKUP('Unit list'!$A$1,'HbA1c&gt;80_adjusted'!$A$3:$E$178,5,0)*100,1)&amp;"% compared to "&amp;ROUND('HbA1c&gt;80_adjusted'!$E$179*100,1)&amp;"% across England and Wales.  The adjusted percentage of patients with an HbA1c more than 80 mmol/mol for "&amp;'Unit list'!B1&amp;'HbA1c&gt;80_adjusted'!F190</f>
        <v>The case-mix adjusted percentage of children and young people with Type 1 diabetes with a HbA1c of more than 80 mmol/mol in unit PZ041 was 17.6% compared to 17.9% across England and Wales.  The adjusted percentage of patients with an HbA1c more than 80 mmol/mol for PZ041 is similar to the national figure for England and Wales.</v>
      </c>
      <c r="B264" s="320"/>
      <c r="C264" s="320"/>
      <c r="D264" s="320"/>
      <c r="E264" s="320"/>
      <c r="F264" s="320"/>
      <c r="G264" s="320"/>
      <c r="H264" s="320"/>
      <c r="I264" s="320"/>
      <c r="J264" s="320"/>
      <c r="K264" s="320"/>
      <c r="L264" s="320"/>
    </row>
    <row r="265" spans="1:12" ht="15.75" x14ac:dyDescent="0.25">
      <c r="A265" s="152" t="s">
        <v>447</v>
      </c>
      <c r="B265" s="27"/>
      <c r="C265" s="27"/>
      <c r="D265" s="27"/>
      <c r="E265" s="27"/>
      <c r="F265" s="27"/>
      <c r="G265" s="27"/>
      <c r="H265" s="27"/>
      <c r="I265" s="27"/>
    </row>
    <row r="266" spans="1:12" ht="20.25" customHeight="1" x14ac:dyDescent="0.25">
      <c r="A266" s="320" t="str">
        <f>"Data is collected on the treatment regime and this is presented below.  This includes "&amp;'Chart data'!D57&amp;" CYP with Type 1 diabetes."</f>
        <v>Data is collected on the treatment regime and this is presented below.  This includes 273 CYP with Type 1 diabetes.</v>
      </c>
      <c r="B266" s="320"/>
      <c r="C266" s="320"/>
      <c r="D266" s="320"/>
      <c r="E266" s="320"/>
      <c r="F266" s="320"/>
      <c r="G266" s="320"/>
      <c r="H266" s="320"/>
      <c r="I266" s="320"/>
    </row>
    <row r="267" spans="1:12" s="147" customFormat="1" ht="11.25" x14ac:dyDescent="0.2">
      <c r="A267" s="146"/>
      <c r="B267" s="146"/>
      <c r="C267" s="146"/>
      <c r="D267" s="146"/>
      <c r="E267" s="146"/>
      <c r="F267" s="146"/>
      <c r="G267" s="146"/>
      <c r="H267" s="146"/>
      <c r="I267" s="146"/>
    </row>
    <row r="268" spans="1:12" x14ac:dyDescent="0.25">
      <c r="A268" s="91" t="s">
        <v>496</v>
      </c>
      <c r="B268" s="27"/>
      <c r="C268" s="27"/>
      <c r="D268" s="27"/>
      <c r="E268" s="27"/>
      <c r="F268" s="27"/>
      <c r="G268" s="27"/>
      <c r="H268" s="27"/>
      <c r="I268" s="27"/>
    </row>
    <row r="269" spans="1:12" x14ac:dyDescent="0.25">
      <c r="A269" s="27"/>
      <c r="B269" s="27"/>
      <c r="C269" s="27"/>
      <c r="D269" s="27"/>
      <c r="E269" s="27"/>
      <c r="F269" s="27"/>
      <c r="G269" s="27"/>
      <c r="H269" s="27"/>
      <c r="I269" s="27"/>
    </row>
    <row r="270" spans="1:12" x14ac:dyDescent="0.25">
      <c r="A270" s="27"/>
      <c r="B270" s="27"/>
      <c r="C270" s="27"/>
      <c r="D270" s="27"/>
      <c r="E270" s="27"/>
      <c r="F270" s="27"/>
      <c r="G270" s="27"/>
      <c r="H270" s="27"/>
      <c r="I270" s="27"/>
    </row>
    <row r="271" spans="1:12" x14ac:dyDescent="0.25">
      <c r="A271" s="27"/>
      <c r="B271" s="27"/>
      <c r="C271" s="27"/>
      <c r="D271" s="27"/>
      <c r="E271" s="27"/>
      <c r="F271" s="27"/>
      <c r="G271" s="27"/>
      <c r="H271" s="27"/>
      <c r="I271" s="27"/>
    </row>
    <row r="272" spans="1:12" x14ac:dyDescent="0.25">
      <c r="A272" s="27"/>
      <c r="B272" s="27"/>
      <c r="C272" s="27"/>
      <c r="D272" s="27"/>
      <c r="E272" s="27"/>
      <c r="F272" s="27"/>
      <c r="G272" s="27"/>
      <c r="H272" s="27"/>
      <c r="I272" s="27"/>
    </row>
    <row r="273" spans="1:12" x14ac:dyDescent="0.25">
      <c r="A273" s="27"/>
      <c r="B273" s="27"/>
      <c r="C273" s="27"/>
      <c r="D273" s="27"/>
      <c r="E273" s="27"/>
      <c r="F273" s="27"/>
      <c r="G273" s="27"/>
      <c r="H273" s="27"/>
      <c r="I273" s="27"/>
    </row>
    <row r="274" spans="1:12" x14ac:dyDescent="0.25">
      <c r="A274" s="27"/>
      <c r="B274" s="27"/>
      <c r="C274" s="27"/>
      <c r="D274" s="27"/>
      <c r="E274" s="27"/>
      <c r="F274" s="27"/>
      <c r="G274" s="27"/>
      <c r="H274" s="27"/>
      <c r="I274" s="27"/>
    </row>
    <row r="275" spans="1:12" x14ac:dyDescent="0.25">
      <c r="A275" s="27"/>
      <c r="B275" s="27"/>
      <c r="C275" s="27"/>
      <c r="D275" s="27"/>
      <c r="E275" s="27"/>
      <c r="F275" s="27"/>
      <c r="G275" s="27"/>
      <c r="H275" s="27"/>
      <c r="I275" s="27"/>
    </row>
    <row r="276" spans="1:12" x14ac:dyDescent="0.25">
      <c r="A276" s="27"/>
      <c r="B276" s="27"/>
      <c r="C276" s="27"/>
      <c r="D276" s="27"/>
      <c r="E276" s="27"/>
      <c r="F276" s="27"/>
      <c r="G276" s="27"/>
      <c r="H276" s="27"/>
      <c r="I276" s="27"/>
    </row>
    <row r="277" spans="1:12" x14ac:dyDescent="0.25">
      <c r="A277" s="27"/>
      <c r="B277" s="27"/>
      <c r="C277" s="27"/>
      <c r="D277" s="27"/>
      <c r="E277" s="27"/>
      <c r="F277" s="27"/>
      <c r="G277" s="27"/>
      <c r="H277" s="27"/>
      <c r="I277" s="27"/>
    </row>
    <row r="278" spans="1:12" x14ac:dyDescent="0.25">
      <c r="A278" s="27"/>
      <c r="B278" s="27"/>
      <c r="C278" s="27"/>
      <c r="D278" s="27"/>
      <c r="E278" s="27"/>
      <c r="F278" s="27"/>
      <c r="G278" s="27"/>
      <c r="H278" s="27"/>
      <c r="I278" s="27"/>
    </row>
    <row r="279" spans="1:12" x14ac:dyDescent="0.25">
      <c r="A279" s="27"/>
      <c r="B279" s="27"/>
      <c r="C279" s="27"/>
      <c r="D279" s="27"/>
      <c r="E279" s="27"/>
      <c r="F279" s="27"/>
      <c r="G279" s="27"/>
      <c r="H279" s="27"/>
      <c r="I279" s="27"/>
    </row>
    <row r="280" spans="1:12" x14ac:dyDescent="0.25">
      <c r="A280" s="27"/>
      <c r="B280" s="27"/>
      <c r="C280" s="27"/>
      <c r="D280" s="27"/>
      <c r="E280" s="27"/>
      <c r="F280" s="27"/>
      <c r="G280" s="27"/>
      <c r="H280" s="27"/>
      <c r="I280" s="27"/>
    </row>
    <row r="281" spans="1:12" x14ac:dyDescent="0.25">
      <c r="A281" s="27"/>
      <c r="B281" s="27"/>
      <c r="C281" s="27"/>
      <c r="D281" s="27"/>
      <c r="E281" s="27"/>
      <c r="F281" s="27"/>
      <c r="G281" s="27"/>
      <c r="H281" s="27"/>
      <c r="I281" s="27"/>
    </row>
    <row r="282" spans="1:12" x14ac:dyDescent="0.25">
      <c r="A282" s="27"/>
      <c r="B282" s="27"/>
      <c r="C282" s="27"/>
      <c r="D282" s="27"/>
      <c r="E282" s="27"/>
      <c r="F282" s="27"/>
      <c r="G282" s="27"/>
      <c r="H282" s="27"/>
      <c r="I282" s="27"/>
    </row>
    <row r="283" spans="1:12" x14ac:dyDescent="0.25">
      <c r="A283" s="27"/>
      <c r="B283" s="27"/>
      <c r="C283" s="27"/>
      <c r="D283" s="27"/>
      <c r="E283" s="27"/>
      <c r="F283" s="27"/>
      <c r="G283" s="27"/>
      <c r="H283" s="27"/>
      <c r="I283" s="27"/>
    </row>
    <row r="284" spans="1:12" x14ac:dyDescent="0.25">
      <c r="A284" s="143"/>
      <c r="B284" s="143"/>
      <c r="C284" s="143"/>
      <c r="D284" s="143"/>
      <c r="E284" s="143"/>
      <c r="F284" s="143"/>
      <c r="G284" s="143"/>
      <c r="H284" s="143"/>
      <c r="I284" s="143"/>
    </row>
    <row r="285" spans="1:12" ht="15.75" x14ac:dyDescent="0.25">
      <c r="A285" s="152" t="s">
        <v>899</v>
      </c>
      <c r="B285" s="27"/>
      <c r="C285" s="27"/>
      <c r="D285" s="27"/>
      <c r="E285" s="27"/>
      <c r="F285" s="27"/>
      <c r="G285" s="27"/>
      <c r="H285" s="27"/>
      <c r="I285" s="27"/>
    </row>
    <row r="286" spans="1:12" ht="76.5" customHeight="1" x14ac:dyDescent="0.25">
      <c r="A286" s="320" t="str">
        <f>"People with diabetes are at increased risk of microvascular disease including retinopathy and kidney disease.  "&amp;"The data below shows the results for young people aged 12 years and older, with Type 1 diabetes, where there is a valid eye screening and albuminuria screening.  "&amp;"Information is classed as missing if there is an indication that eye screening has taken place but the result of screening is not reported or if a numerical albuminuria value is provided without an indication of whether it was normal or abnormal."&amp;"  The denominator for eye disease is "&amp;'Chart data'!D79&amp;" and for albuminuria is "&amp;'Chart data'!D80&amp;".  This means that "&amp;'Chart data'!D79&amp;" CYP had some indication of testing for eye disease and "&amp;'Chart data'!D80&amp;" CYP had testing for albuminuria."</f>
        <v>People with diabetes are at increased risk of microvascular disease including retinopathy and kidney disease.  The data below shows the results for young people aged 12 years and older, with Type 1 diabetes, where there is a valid eye screening and albuminuria screening.  Information is classed as missing if there is an indication that eye screening has taken place but the result of screening is not reported or if a numerical albuminuria value is provided without an indication of whether it was normal or abnormal.  The denominator for eye disease is 74 and for albuminuria is 84.  This means that 74 CYP had some indication of testing for eye disease and 84 CYP had testing for albuminuria.</v>
      </c>
      <c r="B286" s="320"/>
      <c r="C286" s="320"/>
      <c r="D286" s="320"/>
      <c r="E286" s="320"/>
      <c r="F286" s="320"/>
      <c r="G286" s="320"/>
      <c r="H286" s="320"/>
      <c r="I286" s="320"/>
      <c r="J286" s="320"/>
      <c r="K286" s="320"/>
      <c r="L286" s="320"/>
    </row>
    <row r="287" spans="1:12" s="147" customFormat="1" ht="11.25" x14ac:dyDescent="0.2">
      <c r="A287" s="146"/>
      <c r="B287" s="146"/>
      <c r="C287" s="146"/>
      <c r="D287" s="146"/>
      <c r="E287" s="146"/>
      <c r="F287" s="146"/>
      <c r="G287" s="146"/>
      <c r="H287" s="146"/>
      <c r="I287" s="146"/>
    </row>
    <row r="288" spans="1:12" x14ac:dyDescent="0.25">
      <c r="A288" s="91" t="s">
        <v>900</v>
      </c>
      <c r="B288" s="90"/>
      <c r="C288" s="90"/>
      <c r="D288" s="90"/>
      <c r="E288" s="90"/>
      <c r="F288" s="90"/>
      <c r="G288" s="90"/>
      <c r="H288" s="90"/>
      <c r="I288" s="90"/>
    </row>
    <row r="289" spans="1:9" x14ac:dyDescent="0.25">
      <c r="A289" s="27"/>
      <c r="B289" s="27"/>
      <c r="C289" s="27"/>
      <c r="D289" s="27"/>
      <c r="E289" s="27"/>
      <c r="F289" s="27"/>
      <c r="G289" s="27"/>
      <c r="H289" s="27"/>
      <c r="I289" s="27"/>
    </row>
    <row r="290" spans="1:9" x14ac:dyDescent="0.25">
      <c r="A290" s="27"/>
      <c r="B290" s="27"/>
      <c r="C290" s="27"/>
      <c r="D290" s="27"/>
      <c r="E290" s="27"/>
      <c r="F290" s="27"/>
      <c r="G290" s="27"/>
      <c r="H290" s="27"/>
      <c r="I290" s="27"/>
    </row>
    <row r="291" spans="1:9" x14ac:dyDescent="0.25">
      <c r="A291" s="27"/>
      <c r="B291" s="27"/>
      <c r="C291" s="27"/>
      <c r="D291" s="27"/>
      <c r="E291" s="27"/>
      <c r="F291" s="27"/>
      <c r="G291" s="27"/>
      <c r="H291" s="27"/>
      <c r="I291" s="27"/>
    </row>
    <row r="292" spans="1:9" x14ac:dyDescent="0.25">
      <c r="A292" s="27"/>
      <c r="B292" s="27"/>
      <c r="C292" s="27"/>
      <c r="D292" s="27"/>
      <c r="E292" s="27"/>
      <c r="F292" s="27"/>
      <c r="G292" s="27"/>
      <c r="H292" s="27"/>
      <c r="I292" s="27"/>
    </row>
    <row r="293" spans="1:9" x14ac:dyDescent="0.25">
      <c r="A293" s="27"/>
      <c r="B293" s="27"/>
      <c r="C293" s="27"/>
      <c r="D293" s="27"/>
      <c r="E293" s="27"/>
      <c r="F293" s="27"/>
      <c r="G293" s="27"/>
      <c r="H293" s="27"/>
      <c r="I293" s="27"/>
    </row>
    <row r="294" spans="1:9" x14ac:dyDescent="0.25">
      <c r="A294" s="27"/>
      <c r="B294" s="27"/>
      <c r="C294" s="27"/>
      <c r="D294" s="27"/>
      <c r="E294" s="27"/>
      <c r="F294" s="27"/>
      <c r="G294" s="27"/>
      <c r="H294" s="27"/>
      <c r="I294" s="27"/>
    </row>
    <row r="295" spans="1:9" x14ac:dyDescent="0.25">
      <c r="A295" s="27"/>
      <c r="B295" s="27"/>
      <c r="C295" s="27"/>
      <c r="D295" s="27"/>
      <c r="E295" s="27"/>
      <c r="F295" s="27"/>
      <c r="G295" s="27"/>
      <c r="H295" s="27"/>
      <c r="I295" s="27"/>
    </row>
    <row r="296" spans="1:9" x14ac:dyDescent="0.25">
      <c r="A296" s="27"/>
      <c r="B296" s="27"/>
      <c r="C296" s="27"/>
      <c r="D296" s="27"/>
      <c r="E296" s="27"/>
      <c r="F296" s="27"/>
      <c r="G296" s="27"/>
      <c r="H296" s="27"/>
      <c r="I296" s="27"/>
    </row>
    <row r="297" spans="1:9" x14ac:dyDescent="0.25">
      <c r="A297" s="27"/>
      <c r="B297" s="27"/>
      <c r="C297" s="27"/>
      <c r="D297" s="27"/>
      <c r="E297" s="27"/>
      <c r="F297" s="27"/>
      <c r="G297" s="27"/>
      <c r="H297" s="27"/>
      <c r="I297" s="27"/>
    </row>
    <row r="298" spans="1:9" x14ac:dyDescent="0.25">
      <c r="A298" s="27"/>
      <c r="B298" s="27"/>
      <c r="C298" s="27"/>
      <c r="D298" s="27"/>
      <c r="E298" s="27"/>
      <c r="F298" s="27"/>
      <c r="G298" s="27"/>
      <c r="H298" s="27"/>
      <c r="I298" s="27"/>
    </row>
    <row r="299" spans="1:9" x14ac:dyDescent="0.25">
      <c r="A299" s="27"/>
      <c r="B299" s="27"/>
      <c r="C299" s="27"/>
      <c r="D299" s="27"/>
      <c r="E299" s="27"/>
      <c r="F299" s="27"/>
      <c r="G299" s="27"/>
      <c r="H299" s="27"/>
      <c r="I299" s="27"/>
    </row>
    <row r="300" spans="1:9" x14ac:dyDescent="0.25">
      <c r="A300" s="27"/>
      <c r="B300" s="27"/>
      <c r="C300" s="27"/>
      <c r="D300" s="27"/>
      <c r="E300" s="27"/>
      <c r="F300" s="27"/>
      <c r="G300" s="27"/>
      <c r="H300" s="27"/>
      <c r="I300" s="27"/>
    </row>
    <row r="301" spans="1:9" x14ac:dyDescent="0.25">
      <c r="A301" s="27"/>
      <c r="B301" s="27"/>
      <c r="C301" s="27"/>
      <c r="D301" s="27"/>
      <c r="E301" s="27"/>
      <c r="F301" s="27"/>
      <c r="G301" s="27"/>
      <c r="H301" s="27"/>
      <c r="I301" s="27"/>
    </row>
    <row r="302" spans="1:9" x14ac:dyDescent="0.25">
      <c r="A302" s="27"/>
      <c r="B302" s="27"/>
      <c r="C302" s="27"/>
      <c r="D302" s="27"/>
      <c r="E302" s="27"/>
      <c r="F302" s="27"/>
      <c r="G302" s="27"/>
      <c r="H302" s="27"/>
      <c r="I302" s="27"/>
    </row>
    <row r="303" spans="1:9" x14ac:dyDescent="0.25">
      <c r="A303" s="27"/>
      <c r="B303" s="27"/>
      <c r="C303" s="27"/>
      <c r="D303" s="27"/>
      <c r="E303" s="27"/>
      <c r="F303" s="27"/>
      <c r="G303" s="27"/>
      <c r="H303" s="27"/>
      <c r="I303" s="27"/>
    </row>
    <row r="304" spans="1:9" x14ac:dyDescent="0.25">
      <c r="A304" s="27"/>
      <c r="B304" s="27"/>
      <c r="C304" s="27"/>
      <c r="D304" s="27"/>
      <c r="E304" s="27"/>
      <c r="F304" s="27"/>
      <c r="G304" s="27"/>
      <c r="H304" s="27"/>
      <c r="I304" s="27"/>
    </row>
    <row r="305" spans="1:12" ht="15.75" x14ac:dyDescent="0.25">
      <c r="A305" s="152" t="s">
        <v>468</v>
      </c>
      <c r="B305" s="27"/>
      <c r="C305" s="27"/>
      <c r="D305" s="27"/>
      <c r="E305" s="27"/>
      <c r="F305" s="27"/>
      <c r="G305" s="27"/>
      <c r="H305" s="27"/>
      <c r="I305" s="27"/>
    </row>
    <row r="306" spans="1:12" ht="62.25" customHeight="1" x14ac:dyDescent="0.25">
      <c r="A306" s="320" t="str">
        <f>"People with diabetes are at an increased risk of cardiovascular disease secondary to macrovascular risk factors including high blood pressure, abnormal lipid levels and high body mass index. "&amp;"The data below includes all young people aged 12 years and older where there is a valid blood pressure reading reported and where the results of a lipid profile are reported.  The denominator for  blood pressure is "&amp;'Chart data'!D90&amp;" and for lipids (cholesterol) is "&amp;'Chart data'!D91&amp;"."</f>
        <v>People with diabetes are at an increased risk of cardiovascular disease secondary to macrovascular risk factors including high blood pressure, abnormal lipid levels and high body mass index. The data below includes all young people aged 12 years and older where there is a valid blood pressure reading reported and where the results of a lipid profile are reported.  The denominator for  blood pressure is 157 and for lipids (cholesterol) is 121.</v>
      </c>
      <c r="B306" s="320"/>
      <c r="C306" s="320"/>
      <c r="D306" s="320"/>
      <c r="E306" s="320"/>
      <c r="F306" s="320"/>
      <c r="G306" s="320"/>
      <c r="H306" s="320"/>
      <c r="I306" s="320"/>
      <c r="J306" s="320"/>
      <c r="K306" s="320"/>
      <c r="L306" s="320"/>
    </row>
    <row r="307" spans="1:12" s="147" customFormat="1" ht="11.25" x14ac:dyDescent="0.2">
      <c r="A307" s="146"/>
      <c r="B307" s="146"/>
      <c r="C307" s="146"/>
      <c r="D307" s="146"/>
      <c r="E307" s="146"/>
      <c r="F307" s="146"/>
      <c r="G307" s="146"/>
      <c r="H307" s="146"/>
      <c r="I307" s="146"/>
    </row>
    <row r="308" spans="1:12" x14ac:dyDescent="0.25">
      <c r="A308" s="277" t="s">
        <v>922</v>
      </c>
      <c r="B308" s="136"/>
      <c r="C308" s="136"/>
      <c r="D308" s="136"/>
      <c r="E308" s="136"/>
      <c r="F308" s="136"/>
      <c r="G308" s="136"/>
      <c r="H308" s="136"/>
      <c r="I308" s="136"/>
    </row>
    <row r="309" spans="1:12" ht="16.5" customHeight="1" x14ac:dyDescent="0.25">
      <c r="A309" s="137"/>
      <c r="B309" s="27"/>
      <c r="C309" s="27"/>
      <c r="D309" s="27"/>
      <c r="E309" s="27"/>
      <c r="F309" s="27"/>
      <c r="G309" s="27"/>
      <c r="H309" s="27"/>
      <c r="I309" s="27"/>
    </row>
    <row r="310" spans="1:12" x14ac:dyDescent="0.25">
      <c r="A310" s="27"/>
      <c r="B310" s="27"/>
      <c r="C310" s="27"/>
      <c r="D310" s="27"/>
      <c r="E310" s="27"/>
      <c r="F310" s="27"/>
      <c r="G310" s="27"/>
      <c r="H310" s="27"/>
      <c r="I310" s="27"/>
    </row>
    <row r="311" spans="1:12" x14ac:dyDescent="0.25">
      <c r="A311" s="27"/>
      <c r="B311" s="27"/>
      <c r="C311" s="27"/>
      <c r="D311" s="27"/>
      <c r="E311" s="27"/>
      <c r="F311" s="27"/>
      <c r="G311" s="27"/>
      <c r="H311" s="27"/>
      <c r="I311" s="27"/>
    </row>
    <row r="312" spans="1:12" x14ac:dyDescent="0.25">
      <c r="A312" s="27"/>
      <c r="B312" s="27"/>
      <c r="C312" s="27"/>
      <c r="D312" s="27"/>
      <c r="E312" s="27"/>
      <c r="F312" s="27"/>
      <c r="G312" s="27"/>
      <c r="H312" s="27"/>
      <c r="I312" s="27"/>
    </row>
    <row r="313" spans="1:12" x14ac:dyDescent="0.25">
      <c r="A313" s="27"/>
      <c r="B313" s="27"/>
      <c r="C313" s="27"/>
      <c r="D313" s="27"/>
      <c r="E313" s="27"/>
      <c r="F313" s="27"/>
      <c r="G313" s="27"/>
      <c r="H313" s="27"/>
      <c r="I313" s="27"/>
    </row>
    <row r="314" spans="1:12" x14ac:dyDescent="0.25">
      <c r="A314" s="27"/>
      <c r="B314" s="27"/>
      <c r="C314" s="27"/>
      <c r="D314" s="27"/>
      <c r="E314" s="27"/>
      <c r="F314" s="27"/>
      <c r="G314" s="27"/>
      <c r="H314" s="27"/>
      <c r="I314" s="27"/>
    </row>
    <row r="315" spans="1:12" x14ac:dyDescent="0.25">
      <c r="A315" s="27"/>
      <c r="B315" s="27"/>
      <c r="C315" s="27"/>
      <c r="D315" s="27"/>
      <c r="E315" s="27"/>
      <c r="F315" s="27"/>
      <c r="G315" s="27"/>
      <c r="H315" s="27"/>
      <c r="I315" s="27"/>
    </row>
    <row r="316" spans="1:12" x14ac:dyDescent="0.25">
      <c r="A316" s="27"/>
      <c r="B316" s="27"/>
      <c r="C316" s="27"/>
      <c r="D316" s="27"/>
      <c r="E316" s="27"/>
      <c r="F316" s="27"/>
      <c r="G316" s="27"/>
      <c r="H316" s="27"/>
      <c r="I316" s="27"/>
    </row>
    <row r="317" spans="1:12" x14ac:dyDescent="0.25">
      <c r="A317" s="27"/>
      <c r="B317" s="27"/>
      <c r="C317" s="27"/>
      <c r="D317" s="27"/>
      <c r="E317" s="27"/>
      <c r="F317" s="27"/>
      <c r="G317" s="27"/>
      <c r="H317" s="27"/>
      <c r="I317" s="27"/>
    </row>
    <row r="318" spans="1:12" x14ac:dyDescent="0.25">
      <c r="A318" s="27"/>
      <c r="B318" s="27"/>
      <c r="C318" s="27"/>
      <c r="D318" s="27"/>
      <c r="E318" s="27"/>
      <c r="F318" s="27"/>
      <c r="G318" s="27"/>
      <c r="H318" s="27"/>
      <c r="I318" s="27"/>
    </row>
    <row r="319" spans="1:12" x14ac:dyDescent="0.25">
      <c r="A319" s="27"/>
      <c r="B319" s="27"/>
      <c r="C319" s="27"/>
      <c r="D319" s="27"/>
      <c r="E319" s="27"/>
      <c r="F319" s="27"/>
      <c r="G319" s="27"/>
      <c r="H319" s="27"/>
      <c r="I319" s="27"/>
    </row>
    <row r="320" spans="1:12" x14ac:dyDescent="0.25">
      <c r="A320" s="27"/>
      <c r="B320" s="27"/>
      <c r="C320" s="27"/>
      <c r="D320" s="27"/>
      <c r="E320" s="27"/>
      <c r="F320" s="27"/>
      <c r="G320" s="27"/>
      <c r="H320" s="27"/>
      <c r="I320" s="27"/>
    </row>
    <row r="324" spans="1:12" ht="33" customHeight="1" x14ac:dyDescent="0.25">
      <c r="A324" s="329" t="s">
        <v>699</v>
      </c>
      <c r="B324" s="325"/>
      <c r="C324" s="325"/>
      <c r="D324" s="325"/>
      <c r="E324" s="325"/>
      <c r="F324" s="325"/>
      <c r="G324" s="325"/>
      <c r="H324" s="325"/>
      <c r="I324" s="325"/>
      <c r="J324" s="325"/>
      <c r="K324" s="325"/>
      <c r="L324" s="325"/>
    </row>
    <row r="325" spans="1:12" x14ac:dyDescent="0.25">
      <c r="A325" s="328"/>
      <c r="B325" s="328"/>
      <c r="C325" s="328"/>
      <c r="D325" s="328"/>
      <c r="E325" s="328"/>
      <c r="F325" s="328"/>
      <c r="G325" s="328"/>
      <c r="H325" s="328"/>
      <c r="I325" s="328"/>
      <c r="J325" s="328"/>
      <c r="K325" s="328"/>
      <c r="L325" s="328"/>
    </row>
    <row r="326" spans="1:12" ht="30.75" customHeight="1" x14ac:dyDescent="0.25">
      <c r="A326" s="325" t="str">
        <f>"Information on body mass index below relates to "&amp;'Chart data'!D92&amp;" CYP of all ages with Type 1 diabetes where a valid height and weight were measured on the same day."</f>
        <v>Information on body mass index below relates to 273 CYP of all ages with Type 1 diabetes where a valid height and weight were measured on the same day.</v>
      </c>
      <c r="B326" s="325"/>
      <c r="C326" s="325"/>
      <c r="D326" s="325"/>
      <c r="E326" s="325"/>
      <c r="F326" s="325"/>
      <c r="G326" s="325"/>
      <c r="H326" s="325"/>
      <c r="I326" s="325"/>
      <c r="J326" s="325"/>
      <c r="K326" s="325"/>
      <c r="L326" s="325"/>
    </row>
    <row r="327" spans="1:12" s="147" customFormat="1" ht="11.25" x14ac:dyDescent="0.2">
      <c r="A327" s="146"/>
      <c r="B327" s="146"/>
      <c r="C327" s="146"/>
      <c r="D327" s="146"/>
      <c r="E327" s="146"/>
      <c r="F327" s="146"/>
      <c r="G327" s="146"/>
      <c r="H327" s="146"/>
      <c r="I327" s="146"/>
    </row>
    <row r="328" spans="1:12" x14ac:dyDescent="0.25">
      <c r="A328" s="62" t="s">
        <v>497</v>
      </c>
    </row>
    <row r="344" spans="1:12" ht="30.75" customHeight="1" x14ac:dyDescent="0.25">
      <c r="A344" s="320" t="s">
        <v>701</v>
      </c>
      <c r="B344" s="320"/>
      <c r="C344" s="320"/>
      <c r="D344" s="320"/>
      <c r="E344" s="320"/>
      <c r="F344" s="320"/>
      <c r="G344" s="320"/>
      <c r="H344" s="320"/>
      <c r="I344" s="320"/>
      <c r="J344" s="320"/>
      <c r="K344" s="320"/>
      <c r="L344" s="320"/>
    </row>
    <row r="345" spans="1:12" x14ac:dyDescent="0.25">
      <c r="A345" s="143"/>
      <c r="B345" s="143"/>
      <c r="C345" s="143"/>
      <c r="D345" s="143"/>
      <c r="E345" s="143"/>
      <c r="F345" s="143"/>
      <c r="G345" s="143"/>
      <c r="H345" s="143"/>
      <c r="I345" s="143"/>
      <c r="J345" s="143"/>
      <c r="K345" s="143"/>
      <c r="L345" s="143"/>
    </row>
    <row r="346" spans="1:12" ht="18.75" x14ac:dyDescent="0.3">
      <c r="A346" s="140" t="s">
        <v>504</v>
      </c>
    </row>
    <row r="347" spans="1:12" ht="31.5" customHeight="1" x14ac:dyDescent="0.25">
      <c r="A347" s="320" t="str">
        <f>"Structured Patient Education Programmes are recommended by NICE as part of the ongoing management of children and young people with diabetes. The NPDA defined a structured education programme for paediatric diabetes as:"</f>
        <v>Structured Patient Education Programmes are recommended by NICE as part of the ongoing management of children and young people with diabetes. The NPDA defined a structured education programme for paediatric diabetes as:</v>
      </c>
      <c r="B347" s="320"/>
      <c r="C347" s="320"/>
      <c r="D347" s="320"/>
      <c r="E347" s="320"/>
      <c r="F347" s="320"/>
      <c r="G347" s="320"/>
      <c r="H347" s="320"/>
      <c r="I347" s="320"/>
      <c r="J347" s="320"/>
      <c r="K347" s="320"/>
      <c r="L347" s="320"/>
    </row>
    <row r="348" spans="1:12" s="199" customFormat="1" ht="12.75" customHeight="1" x14ac:dyDescent="0.25">
      <c r="A348" s="193"/>
      <c r="B348" s="193"/>
      <c r="C348" s="193"/>
      <c r="D348" s="193"/>
      <c r="E348" s="193"/>
      <c r="F348" s="193"/>
      <c r="G348" s="193"/>
      <c r="H348" s="193"/>
      <c r="I348" s="193"/>
      <c r="J348" s="193"/>
      <c r="K348" s="193"/>
      <c r="L348" s="193"/>
    </row>
    <row r="349" spans="1:12" ht="44.25" customHeight="1" x14ac:dyDescent="0.25">
      <c r="B349" s="327" t="s">
        <v>495</v>
      </c>
      <c r="C349" s="327"/>
      <c r="D349" s="327"/>
      <c r="E349" s="327"/>
      <c r="F349" s="327"/>
      <c r="G349" s="327"/>
      <c r="H349" s="327"/>
      <c r="I349" s="327"/>
      <c r="J349" s="327"/>
      <c r="K349" s="327"/>
      <c r="L349" s="327"/>
    </row>
    <row r="350" spans="1:12" s="199" customFormat="1" ht="18" customHeight="1" x14ac:dyDescent="0.25">
      <c r="B350" s="194"/>
      <c r="C350" s="194"/>
      <c r="D350" s="194"/>
      <c r="E350" s="194"/>
      <c r="F350" s="194"/>
      <c r="G350" s="194"/>
      <c r="H350" s="194"/>
      <c r="I350" s="194"/>
      <c r="J350" s="194"/>
      <c r="K350" s="194"/>
      <c r="L350" s="194"/>
    </row>
    <row r="351" spans="1:12" ht="28.5" customHeight="1" x14ac:dyDescent="0.25">
      <c r="A351" s="320" t="str">
        <f>""&amp;"The denominator for this PDU for calculating structured education is "&amp;'Chart data'!D108&amp;"."</f>
        <v>The denominator for this PDU for calculating structured education is 273.</v>
      </c>
      <c r="B351" s="320"/>
      <c r="C351" s="320"/>
      <c r="D351" s="320"/>
      <c r="E351" s="320"/>
      <c r="F351" s="320"/>
      <c r="G351" s="320"/>
      <c r="H351" s="320"/>
      <c r="I351" s="320"/>
      <c r="J351" s="320"/>
      <c r="K351" s="320"/>
      <c r="L351" s="320"/>
    </row>
    <row r="352" spans="1:12" s="294" customFormat="1" ht="60.75" customHeight="1" x14ac:dyDescent="0.25">
      <c r="A352" s="320" t="str">
        <f>"Psychological assessment by multidisciplinary teams of children and young people’s emotional and behavioural needs is recommended by NICE. Timely intervention is important to avoid co-morbidity from depression, eating disorders or drug taking. "&amp;" The information on psychological assessment below relates to "&amp;'Chart data'!D109   &amp;" CYP of all ages with Type 1 diabetes and with a valid psychological assessment that was dated within the audit period" &amp;"."</f>
        <v>Psychological assessment by multidisciplinary teams of children and young people’s emotional and behavioural needs is recommended by NICE. Timely intervention is important to avoid co-morbidity from depression, eating disorders or drug taking.  The information on psychological assessment below relates to 19 CYP of all ages with Type 1 diabetes and with a valid psychological assessment that was dated within the audit period.</v>
      </c>
      <c r="B352" s="320"/>
      <c r="C352" s="320"/>
      <c r="D352" s="320"/>
      <c r="E352" s="320"/>
      <c r="F352" s="320"/>
      <c r="G352" s="320"/>
      <c r="H352" s="320"/>
      <c r="I352" s="320"/>
      <c r="J352" s="320"/>
      <c r="K352" s="320"/>
      <c r="L352" s="295"/>
    </row>
    <row r="353" spans="1:1" s="147" customFormat="1" ht="11.25" x14ac:dyDescent="0.2">
      <c r="A353" s="150"/>
    </row>
    <row r="354" spans="1:1" x14ac:dyDescent="0.25">
      <c r="A354" s="276" t="s">
        <v>921</v>
      </c>
    </row>
    <row r="355" spans="1:1" x14ac:dyDescent="0.25">
      <c r="A355" s="133"/>
    </row>
    <row r="356" spans="1:1" x14ac:dyDescent="0.25">
      <c r="A356" s="135"/>
    </row>
    <row r="370" spans="1:15" ht="18.75" x14ac:dyDescent="0.3">
      <c r="A370" s="140" t="s">
        <v>505</v>
      </c>
    </row>
    <row r="371" spans="1:15" ht="62.25" customHeight="1" x14ac:dyDescent="0.25">
      <c r="A371" s="320" t="str">
        <f>"Thyroid and coeliac disease screening for children and young people with Type 1 diabetes is important because the risk of developing such diseases is increased in those with a pre-existing autoimmune condition"&amp;".  The data presented below includes all CYP with Type 1 diabetes with a recorded observation for thyroid treatment or dietary observation "&amp;" who were reported to be taking thyroid medication or on a gluten free diet.  The denominator for this PDU for thyroid disease is "&amp;'Chart data'!D119&amp;" and for coeliac disease it is "&amp;'Chart data'!D120&amp;"."</f>
        <v>Thyroid and coeliac disease screening for children and young people with Type 1 diabetes is important because the risk of developing such diseases is increased in those with a pre-existing autoimmune condition.  The data presented below includes all CYP with Type 1 diabetes with a recorded observation for thyroid treatment or dietary observation  who were reported to be taking thyroid medication or on a gluten free diet.  The denominator for this PDU for thyroid disease is 273 and for coeliac disease it is 20.</v>
      </c>
      <c r="B371" s="320"/>
      <c r="C371" s="320"/>
      <c r="D371" s="320"/>
      <c r="E371" s="320"/>
      <c r="F371" s="320"/>
      <c r="G371" s="320"/>
      <c r="H371" s="320"/>
      <c r="I371" s="320"/>
      <c r="J371" s="320"/>
      <c r="K371" s="320"/>
      <c r="L371" s="320"/>
    </row>
    <row r="372" spans="1:15" s="147" customFormat="1" ht="11.25" x14ac:dyDescent="0.2">
      <c r="A372" s="146"/>
      <c r="B372" s="146"/>
      <c r="C372" s="146"/>
      <c r="D372" s="146"/>
      <c r="E372" s="146"/>
      <c r="F372" s="146"/>
      <c r="G372" s="146"/>
      <c r="H372" s="146"/>
      <c r="I372" s="146"/>
    </row>
    <row r="373" spans="1:15" x14ac:dyDescent="0.25">
      <c r="A373" s="134" t="s">
        <v>919</v>
      </c>
    </row>
    <row r="374" spans="1:15" x14ac:dyDescent="0.25">
      <c r="A374" s="131"/>
      <c r="O374" s="153"/>
    </row>
    <row r="375" spans="1:15" x14ac:dyDescent="0.25">
      <c r="A375" s="132"/>
    </row>
    <row r="376" spans="1:15" x14ac:dyDescent="0.25">
      <c r="A376" s="131"/>
    </row>
    <row r="389" spans="1:12" ht="18.75" x14ac:dyDescent="0.3">
      <c r="A389" s="140" t="s">
        <v>506</v>
      </c>
    </row>
    <row r="390" spans="1:12" ht="96" customHeight="1" x14ac:dyDescent="0.25">
      <c r="A390" s="320" t="s">
        <v>920</v>
      </c>
      <c r="B390" s="320"/>
      <c r="C390" s="320"/>
      <c r="D390" s="320"/>
      <c r="E390" s="320"/>
      <c r="F390" s="320"/>
      <c r="G390" s="320"/>
      <c r="H390" s="320"/>
      <c r="I390" s="320"/>
      <c r="J390" s="320"/>
      <c r="K390" s="320"/>
      <c r="L390" s="320"/>
    </row>
    <row r="391" spans="1:12" x14ac:dyDescent="0.25">
      <c r="A391" s="133"/>
    </row>
  </sheetData>
  <mergeCells count="30">
    <mergeCell ref="A352:K352"/>
    <mergeCell ref="A390:L390"/>
    <mergeCell ref="A326:L326"/>
    <mergeCell ref="A153:L153"/>
    <mergeCell ref="B349:L349"/>
    <mergeCell ref="A325:L325"/>
    <mergeCell ref="A324:L324"/>
    <mergeCell ref="A216:L216"/>
    <mergeCell ref="A240:L240"/>
    <mergeCell ref="A264:L264"/>
    <mergeCell ref="A286:L286"/>
    <mergeCell ref="A306:L306"/>
    <mergeCell ref="A344:L344"/>
    <mergeCell ref="A347:L347"/>
    <mergeCell ref="A351:L351"/>
    <mergeCell ref="A371:L371"/>
    <mergeCell ref="A266:I266"/>
    <mergeCell ref="A239:I239"/>
    <mergeCell ref="A5:L5"/>
    <mergeCell ref="A6:L6"/>
    <mergeCell ref="A4:L4"/>
    <mergeCell ref="A8:L8"/>
    <mergeCell ref="A12:L12"/>
    <mergeCell ref="A9:L9"/>
    <mergeCell ref="A74:L74"/>
    <mergeCell ref="A108:L108"/>
    <mergeCell ref="A132:L132"/>
    <mergeCell ref="A156:L156"/>
    <mergeCell ref="A193:L193"/>
    <mergeCell ref="A34:B34"/>
  </mergeCells>
  <pageMargins left="0.70866141732283472" right="0.70866141732283472" top="0.55118110236220474" bottom="0.55118110236220474" header="0.31496062992125984" footer="0.31496062992125984"/>
  <pageSetup paperSize="9" scale="65" orientation="portrait" r:id="rId1"/>
  <rowBreaks count="5" manualBreakCount="5">
    <brk id="109" max="16383" man="1"/>
    <brk id="175" max="11" man="1"/>
    <brk id="241" max="11" man="1"/>
    <brk id="304" max="11" man="1"/>
    <brk id="36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171450</xdr:colOff>
                    <xdr:row>0</xdr:row>
                    <xdr:rowOff>28575</xdr:rowOff>
                  </from>
                  <to>
                    <xdr:col>7</xdr:col>
                    <xdr:colOff>342900</xdr:colOff>
                    <xdr:row>0</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6"/>
  <sheetViews>
    <sheetView topLeftCell="A241" zoomScaleNormal="100" workbookViewId="0">
      <selection activeCell="H267" sqref="H267"/>
    </sheetView>
  </sheetViews>
  <sheetFormatPr defaultColWidth="9.140625" defaultRowHeight="15" x14ac:dyDescent="0.25"/>
  <cols>
    <col min="1" max="1" width="8.85546875" customWidth="1"/>
    <col min="2" max="2" width="21.140625" style="11" bestFit="1" customWidth="1"/>
    <col min="3" max="3" width="9.42578125" style="11" bestFit="1" customWidth="1"/>
    <col min="4" max="4" width="11.28515625" style="182" bestFit="1" customWidth="1"/>
    <col min="5" max="5" width="9.5703125" style="182" bestFit="1" customWidth="1"/>
    <col min="6" max="6" width="12.28515625" style="182" bestFit="1" customWidth="1"/>
    <col min="7" max="7" width="5.42578125" style="11" bestFit="1" customWidth="1"/>
    <col min="8" max="8" width="11.42578125" style="11" bestFit="1" customWidth="1"/>
    <col min="9" max="9" width="5.42578125" style="11" bestFit="1" customWidth="1"/>
    <col min="10" max="11" width="9.140625" style="11"/>
    <col min="12" max="12" width="7" style="11" bestFit="1" customWidth="1"/>
    <col min="13" max="13" width="9.42578125" style="11" bestFit="1" customWidth="1"/>
    <col min="14" max="14" width="9.28515625" style="11" bestFit="1" customWidth="1"/>
    <col min="15" max="16" width="9.28515625" style="11" customWidth="1"/>
    <col min="17" max="17" width="9.140625" style="11"/>
    <col min="18" max="18" width="9.140625" style="288"/>
    <col min="19" max="16384" width="9.140625" style="11"/>
  </cols>
  <sheetData>
    <row r="1" spans="1:23" x14ac:dyDescent="0.25">
      <c r="B1" s="10"/>
      <c r="C1" s="11" t="s">
        <v>376</v>
      </c>
      <c r="F1" s="182" t="s">
        <v>377</v>
      </c>
      <c r="H1" s="11" t="s">
        <v>371</v>
      </c>
      <c r="L1" s="13" t="s">
        <v>361</v>
      </c>
      <c r="U1" s="278" t="s">
        <v>923</v>
      </c>
      <c r="V1" s="279" t="s">
        <v>924</v>
      </c>
      <c r="W1" s="280" t="s">
        <v>925</v>
      </c>
    </row>
    <row r="2" spans="1:23" s="13" customFormat="1" x14ac:dyDescent="0.25">
      <c r="A2" t="s">
        <v>0</v>
      </c>
      <c r="B2" s="13" t="s">
        <v>2</v>
      </c>
      <c r="C2" s="13" t="s">
        <v>362</v>
      </c>
      <c r="D2" s="311" t="s">
        <v>363</v>
      </c>
      <c r="E2" s="311" t="s">
        <v>372</v>
      </c>
      <c r="F2" s="311" t="s">
        <v>363</v>
      </c>
      <c r="G2" s="13" t="s">
        <v>372</v>
      </c>
      <c r="H2" s="13" t="s">
        <v>363</v>
      </c>
      <c r="I2" s="13" t="s">
        <v>372</v>
      </c>
      <c r="L2" s="13" t="s">
        <v>365</v>
      </c>
      <c r="M2" s="13" t="s">
        <v>366</v>
      </c>
      <c r="N2" s="13" t="s">
        <v>367</v>
      </c>
      <c r="O2" s="13" t="s">
        <v>373</v>
      </c>
      <c r="P2" s="13" t="s">
        <v>368</v>
      </c>
      <c r="Q2" s="13" t="s">
        <v>374</v>
      </c>
      <c r="R2" s="287" t="s">
        <v>375</v>
      </c>
      <c r="U2" s="281">
        <v>0.84130000000000005</v>
      </c>
      <c r="V2" s="282">
        <v>0.97719999999999996</v>
      </c>
      <c r="W2" s="283">
        <v>0.99870000000000003</v>
      </c>
    </row>
    <row r="3" spans="1:23" x14ac:dyDescent="0.25">
      <c r="A3" t="s">
        <v>704</v>
      </c>
      <c r="B3" s="3" t="str">
        <f>VLOOKUP($A3,'Unit list'!$B$4:$D$176,3,0)</f>
        <v>Wales</v>
      </c>
      <c r="D3" s="182">
        <v>113</v>
      </c>
      <c r="E3" s="312">
        <v>70.222662269808666</v>
      </c>
      <c r="F3" s="181">
        <f>IF($B3='Unit list'!$D$1,Mean_HbA1c_adjusted!D3,-1)</f>
        <v>-1</v>
      </c>
      <c r="G3" s="15">
        <f>IF($B3='Unit list'!$D$1,Mean_HbA1c_adjusted!E3,-1)</f>
        <v>-1</v>
      </c>
      <c r="H3" s="15">
        <f>IF($A3='Unit list'!$A$1,Mean_HbA1c_adjusted!F3,-1)</f>
        <v>-1</v>
      </c>
      <c r="I3" s="15">
        <f>IF($A3='Unit list'!$A$1,Mean_HbA1c_adjusted!G3,-1)</f>
        <v>-1</v>
      </c>
      <c r="J3" s="16"/>
      <c r="K3" s="11">
        <v>1</v>
      </c>
      <c r="L3" s="17">
        <v>1</v>
      </c>
      <c r="M3" s="18"/>
      <c r="N3" s="18"/>
      <c r="O3" s="18"/>
      <c r="P3" s="18"/>
      <c r="Q3" s="11">
        <f t="shared" ref="Q3:Q66" si="0">IF(L3="","",$E$179)</f>
        <v>68.269410914356712</v>
      </c>
      <c r="R3" s="290">
        <v>17.37329675741146</v>
      </c>
      <c r="U3" s="281">
        <v>0.15870000000000001</v>
      </c>
      <c r="V3" s="282">
        <v>2.2800000000000001E-2</v>
      </c>
      <c r="W3" s="283">
        <v>1.2999999999999999E-3</v>
      </c>
    </row>
    <row r="4" spans="1:23" x14ac:dyDescent="0.25">
      <c r="A4" t="s">
        <v>705</v>
      </c>
      <c r="B4" s="3" t="str">
        <f>VLOOKUP($A4,'Unit list'!$B$4:$D$176,3,0)</f>
        <v>East of England</v>
      </c>
      <c r="D4" s="182">
        <v>286</v>
      </c>
      <c r="E4" s="312">
        <v>65.66802882139423</v>
      </c>
      <c r="F4" s="181">
        <f>IF($B4='Unit list'!$D$1,Mean_HbA1c_adjusted!D4,-1)</f>
        <v>286</v>
      </c>
      <c r="G4" s="15">
        <f>IF($B4='Unit list'!$D$1,Mean_HbA1c_adjusted!E4,-1)</f>
        <v>65.66802882139423</v>
      </c>
      <c r="H4" s="15">
        <f>IF($A4='Unit list'!$A$1,Mean_HbA1c_adjusted!F4,-1)</f>
        <v>-1</v>
      </c>
      <c r="I4" s="15">
        <f>IF($A4='Unit list'!$A$1,Mean_HbA1c_adjusted!G4,-1)</f>
        <v>-1</v>
      </c>
      <c r="J4" s="16"/>
      <c r="K4" s="11">
        <f>K3+1</f>
        <v>2</v>
      </c>
      <c r="L4" s="17">
        <v>2</v>
      </c>
      <c r="M4" s="22">
        <f>$Q4-TINV(1-95.44/100,$L4-1)*$R4/SQRT($L4)</f>
        <v>-102.94444077206185</v>
      </c>
      <c r="N4" s="22">
        <f>$Q4+TINV(1-95.44/100,$L4-1)*$R4/SQRT($L4)</f>
        <v>239.48326260077528</v>
      </c>
      <c r="O4" s="22">
        <f>$Q4-TINV(1-99.74/100,$L4-1)*$R4/SQRT($L4)</f>
        <v>-2939.6874297452232</v>
      </c>
      <c r="P4" s="22">
        <f>$Q4+TINV(1-99.74/100,$L4-1)*$R4/SQRT($L4)</f>
        <v>3076.2262515739367</v>
      </c>
      <c r="Q4" s="11">
        <f t="shared" si="0"/>
        <v>68.269410914356712</v>
      </c>
      <c r="R4" s="290">
        <v>17.37329675741146</v>
      </c>
      <c r="U4" s="281">
        <f>U2-U3</f>
        <v>0.6826000000000001</v>
      </c>
      <c r="V4" s="282">
        <f>V2-V3</f>
        <v>0.95439999999999992</v>
      </c>
      <c r="W4" s="283">
        <f>W2-W3</f>
        <v>0.99740000000000006</v>
      </c>
    </row>
    <row r="5" spans="1:23" ht="15.75" thickBot="1" x14ac:dyDescent="0.3">
      <c r="A5" t="s">
        <v>706</v>
      </c>
      <c r="B5" s="3" t="str">
        <f>VLOOKUP($A5,'Unit list'!$B$4:$D$176,3,0)</f>
        <v>Yorkshire and Humber</v>
      </c>
      <c r="D5" s="182">
        <v>181</v>
      </c>
      <c r="E5" s="312">
        <v>66.768974808015258</v>
      </c>
      <c r="F5" s="181">
        <f>IF($B5='Unit list'!$D$1,Mean_HbA1c_adjusted!D5,-1)</f>
        <v>-1</v>
      </c>
      <c r="G5" s="15">
        <f>IF($B5='Unit list'!$D$1,Mean_HbA1c_adjusted!E5,-1)</f>
        <v>-1</v>
      </c>
      <c r="H5" s="15">
        <f>IF($A5='Unit list'!$A$1,Mean_HbA1c_adjusted!F5,-1)</f>
        <v>-1</v>
      </c>
      <c r="I5" s="15">
        <f>IF($A5='Unit list'!$A$1,Mean_HbA1c_adjusted!G5,-1)</f>
        <v>-1</v>
      </c>
      <c r="J5" s="16"/>
      <c r="K5" s="11">
        <f t="shared" ref="K5:K69" si="1">K4+1</f>
        <v>3</v>
      </c>
      <c r="L5" s="17">
        <v>3</v>
      </c>
      <c r="M5" s="22">
        <f t="shared" ref="M5:M68" si="2">$Q5-TINV(1-95.44/100,$L5-1)*$R5/SQRT($L5)</f>
        <v>22.919348320797447</v>
      </c>
      <c r="N5" s="22">
        <f t="shared" ref="N5:N68" si="3">$Q5+TINV(1-95.44/100,$L5-1)*$R5/SQRT($L5)</f>
        <v>113.61947350791598</v>
      </c>
      <c r="O5" s="22">
        <f t="shared" ref="O5:O68" si="4">$Q5-TINV(1-99.74/100,$L5-1)*$R5/SQRT($L5)</f>
        <v>-128.06063836926631</v>
      </c>
      <c r="P5" s="22">
        <f t="shared" ref="P5:P68" si="5">$Q5+TINV(1-99.74/100,$L5-1)*$R5/SQRT($L5)</f>
        <v>264.59946019797974</v>
      </c>
      <c r="Q5" s="11">
        <f t="shared" si="0"/>
        <v>68.269410914356712</v>
      </c>
      <c r="R5" s="290">
        <v>17.37329675741146</v>
      </c>
      <c r="U5" s="284">
        <f>U4*100</f>
        <v>68.260000000000005</v>
      </c>
      <c r="V5" s="285">
        <f>V4*100</f>
        <v>95.44</v>
      </c>
      <c r="W5" s="286">
        <f>W4*100</f>
        <v>99.740000000000009</v>
      </c>
    </row>
    <row r="6" spans="1:23" x14ac:dyDescent="0.25">
      <c r="A6" t="s">
        <v>707</v>
      </c>
      <c r="B6" s="3" t="str">
        <f>VLOOKUP($A6,'Unit list'!$B$4:$D$176,3,0)</f>
        <v>East Midlands</v>
      </c>
      <c r="D6" s="182">
        <v>216</v>
      </c>
      <c r="E6" s="312">
        <v>66.910118378685553</v>
      </c>
      <c r="F6" s="181">
        <f>IF($B6='Unit list'!$D$1,Mean_HbA1c_adjusted!D6,-1)</f>
        <v>-1</v>
      </c>
      <c r="G6" s="15">
        <f>IF($B6='Unit list'!$D$1,Mean_HbA1c_adjusted!E6,-1)</f>
        <v>-1</v>
      </c>
      <c r="H6" s="15">
        <f>IF($A6='Unit list'!$A$1,Mean_HbA1c_adjusted!F6,-1)</f>
        <v>-1</v>
      </c>
      <c r="I6" s="15">
        <f>IF($A6='Unit list'!$A$1,Mean_HbA1c_adjusted!G6,-1)</f>
        <v>-1</v>
      </c>
      <c r="J6" s="16"/>
      <c r="K6" s="11">
        <f t="shared" si="1"/>
        <v>4</v>
      </c>
      <c r="L6" s="17">
        <v>4</v>
      </c>
      <c r="M6" s="22">
        <f t="shared" si="2"/>
        <v>39.569603266917397</v>
      </c>
      <c r="N6" s="22">
        <f t="shared" si="3"/>
        <v>96.969218561796026</v>
      </c>
      <c r="O6" s="22">
        <f t="shared" si="4"/>
        <v>-12.852289550850742</v>
      </c>
      <c r="P6" s="22">
        <f t="shared" si="5"/>
        <v>149.39111137956417</v>
      </c>
      <c r="Q6" s="11">
        <f t="shared" si="0"/>
        <v>68.269410914356712</v>
      </c>
      <c r="R6" s="290">
        <v>17.37329675741146</v>
      </c>
    </row>
    <row r="7" spans="1:23" x14ac:dyDescent="0.25">
      <c r="A7" t="s">
        <v>708</v>
      </c>
      <c r="B7" s="3" t="str">
        <f>VLOOKUP($A7,'Unit list'!$B$4:$D$176,3,0)</f>
        <v>East Midlands</v>
      </c>
      <c r="D7" s="182">
        <v>243</v>
      </c>
      <c r="E7" s="312">
        <v>65.183253097404091</v>
      </c>
      <c r="F7" s="181">
        <f>IF($B7='Unit list'!$D$1,Mean_HbA1c_adjusted!D7,-1)</f>
        <v>-1</v>
      </c>
      <c r="G7" s="15">
        <f>IF($B7='Unit list'!$D$1,Mean_HbA1c_adjusted!E7,-1)</f>
        <v>-1</v>
      </c>
      <c r="H7" s="15">
        <f>IF($A7='Unit list'!$A$1,Mean_HbA1c_adjusted!F7,-1)</f>
        <v>-1</v>
      </c>
      <c r="I7" s="15">
        <f>IF($A7='Unit list'!$A$1,Mean_HbA1c_adjusted!G7,-1)</f>
        <v>-1</v>
      </c>
      <c r="J7" s="16"/>
      <c r="K7" s="11">
        <f t="shared" si="1"/>
        <v>5</v>
      </c>
      <c r="L7" s="17">
        <v>5</v>
      </c>
      <c r="M7" s="22">
        <f t="shared" si="2"/>
        <v>45.992975273436564</v>
      </c>
      <c r="N7" s="22">
        <f t="shared" si="3"/>
        <v>90.545846555276853</v>
      </c>
      <c r="O7" s="22">
        <f t="shared" si="4"/>
        <v>16.310187384336267</v>
      </c>
      <c r="P7" s="22">
        <f t="shared" si="5"/>
        <v>120.22863444437715</v>
      </c>
      <c r="Q7" s="11">
        <f t="shared" si="0"/>
        <v>68.269410914356712</v>
      </c>
      <c r="R7" s="290">
        <v>17.37329675741146</v>
      </c>
    </row>
    <row r="8" spans="1:23" x14ac:dyDescent="0.25">
      <c r="A8" t="s">
        <v>709</v>
      </c>
      <c r="B8" s="3" t="str">
        <f>VLOOKUP($A8,'Unit list'!$B$4:$D$176,3,0)</f>
        <v>Yorkshire and Humber</v>
      </c>
      <c r="D8" s="182">
        <v>164</v>
      </c>
      <c r="E8" s="312">
        <v>65.312213789502138</v>
      </c>
      <c r="F8" s="181">
        <f>IF($B8='Unit list'!$D$1,Mean_HbA1c_adjusted!D8,-1)</f>
        <v>-1</v>
      </c>
      <c r="G8" s="15">
        <f>IF($B8='Unit list'!$D$1,Mean_HbA1c_adjusted!E8,-1)</f>
        <v>-1</v>
      </c>
      <c r="H8" s="15">
        <f>IF($A8='Unit list'!$A$1,Mean_HbA1c_adjusted!F8,-1)</f>
        <v>-1</v>
      </c>
      <c r="I8" s="15">
        <f>IF($A8='Unit list'!$A$1,Mean_HbA1c_adjusted!G8,-1)</f>
        <v>-1</v>
      </c>
      <c r="J8" s="16"/>
      <c r="K8" s="11">
        <f t="shared" si="1"/>
        <v>6</v>
      </c>
      <c r="L8" s="17">
        <v>6</v>
      </c>
      <c r="M8" s="22">
        <f t="shared" si="2"/>
        <v>49.496464724223401</v>
      </c>
      <c r="N8" s="22">
        <f t="shared" si="3"/>
        <v>87.042357104490023</v>
      </c>
      <c r="O8" s="22">
        <f t="shared" si="4"/>
        <v>28.873614146228604</v>
      </c>
      <c r="P8" s="22">
        <f t="shared" si="5"/>
        <v>107.66520768248482</v>
      </c>
      <c r="Q8" s="11">
        <f t="shared" si="0"/>
        <v>68.269410914356712</v>
      </c>
      <c r="R8" s="290">
        <v>17.37329675741146</v>
      </c>
    </row>
    <row r="9" spans="1:23" x14ac:dyDescent="0.25">
      <c r="A9" t="s">
        <v>710</v>
      </c>
      <c r="B9" s="3" t="str">
        <f>VLOOKUP($A9,'Unit list'!$B$4:$D$176,3,0)</f>
        <v>South Central</v>
      </c>
      <c r="D9" s="182">
        <v>326</v>
      </c>
      <c r="E9" s="312">
        <v>62.851223144604567</v>
      </c>
      <c r="F9" s="181">
        <f>IF($B9='Unit list'!$D$1,Mean_HbA1c_adjusted!D9,-1)</f>
        <v>-1</v>
      </c>
      <c r="G9" s="15">
        <f>IF($B9='Unit list'!$D$1,Mean_HbA1c_adjusted!E9,-1)</f>
        <v>-1</v>
      </c>
      <c r="H9" s="15">
        <f>IF($A9='Unit list'!$A$1,Mean_HbA1c_adjusted!F9,-1)</f>
        <v>-1</v>
      </c>
      <c r="I9" s="15">
        <f>IF($A9='Unit list'!$A$1,Mean_HbA1c_adjusted!G9,-1)</f>
        <v>-1</v>
      </c>
      <c r="J9" s="16"/>
      <c r="K9" s="11">
        <f t="shared" si="1"/>
        <v>7</v>
      </c>
      <c r="L9" s="17">
        <v>7</v>
      </c>
      <c r="M9" s="22">
        <f t="shared" si="2"/>
        <v>51.755323837500853</v>
      </c>
      <c r="N9" s="22">
        <f t="shared" si="3"/>
        <v>84.78349799121257</v>
      </c>
      <c r="O9" s="22">
        <f t="shared" si="4"/>
        <v>35.82106865498487</v>
      </c>
      <c r="P9" s="22">
        <f t="shared" si="5"/>
        <v>100.71775317372855</v>
      </c>
      <c r="Q9" s="11">
        <f t="shared" si="0"/>
        <v>68.269410914356712</v>
      </c>
      <c r="R9" s="290">
        <v>17.37329675741146</v>
      </c>
    </row>
    <row r="10" spans="1:23" x14ac:dyDescent="0.25">
      <c r="A10" t="s">
        <v>711</v>
      </c>
      <c r="B10" s="3" t="str">
        <f>VLOOKUP($A10,'Unit list'!$B$4:$D$176,3,0)</f>
        <v>North West</v>
      </c>
      <c r="D10" s="182">
        <v>90</v>
      </c>
      <c r="E10" s="312">
        <v>72.057508606404681</v>
      </c>
      <c r="F10" s="181">
        <f>IF($B10='Unit list'!$D$1,Mean_HbA1c_adjusted!D10,-1)</f>
        <v>-1</v>
      </c>
      <c r="G10" s="15">
        <f>IF($B10='Unit list'!$D$1,Mean_HbA1c_adjusted!E10,-1)</f>
        <v>-1</v>
      </c>
      <c r="H10" s="15">
        <f>IF($A10='Unit list'!$A$1,Mean_HbA1c_adjusted!F10,-1)</f>
        <v>-1</v>
      </c>
      <c r="I10" s="15">
        <f>IF($A10='Unit list'!$A$1,Mean_HbA1c_adjusted!G10,-1)</f>
        <v>-1</v>
      </c>
      <c r="J10" s="16"/>
      <c r="K10" s="11">
        <f t="shared" si="1"/>
        <v>8</v>
      </c>
      <c r="L10" s="17">
        <v>8</v>
      </c>
      <c r="M10" s="22">
        <f t="shared" si="2"/>
        <v>53.359911070076663</v>
      </c>
      <c r="N10" s="22">
        <f t="shared" si="3"/>
        <v>83.178910758636761</v>
      </c>
      <c r="O10" s="22">
        <f t="shared" si="4"/>
        <v>40.250372147847379</v>
      </c>
      <c r="P10" s="22">
        <f t="shared" si="5"/>
        <v>96.288449680866051</v>
      </c>
      <c r="Q10" s="11">
        <f t="shared" si="0"/>
        <v>68.269410914356712</v>
      </c>
      <c r="R10" s="290">
        <v>17.37329675741146</v>
      </c>
    </row>
    <row r="11" spans="1:23" x14ac:dyDescent="0.25">
      <c r="A11" t="s">
        <v>712</v>
      </c>
      <c r="B11" s="3" t="str">
        <f>VLOOKUP($A11,'Unit list'!$B$4:$D$176,3,0)</f>
        <v>East of England</v>
      </c>
      <c r="D11" s="182">
        <v>140</v>
      </c>
      <c r="E11" s="312">
        <v>67.665601372369224</v>
      </c>
      <c r="F11" s="181">
        <f>IF($B11='Unit list'!$D$1,Mean_HbA1c_adjusted!D11,-1)</f>
        <v>140</v>
      </c>
      <c r="G11" s="15">
        <f>IF($B11='Unit list'!$D$1,Mean_HbA1c_adjusted!E11,-1)</f>
        <v>67.665601372369224</v>
      </c>
      <c r="H11" s="15">
        <f>IF($A11='Unit list'!$A$1,Mean_HbA1c_adjusted!F11,-1)</f>
        <v>-1</v>
      </c>
      <c r="I11" s="15">
        <f>IF($A11='Unit list'!$A$1,Mean_HbA1c_adjusted!G11,-1)</f>
        <v>-1</v>
      </c>
      <c r="J11" s="16"/>
      <c r="K11" s="11">
        <f t="shared" si="1"/>
        <v>9</v>
      </c>
      <c r="L11" s="17">
        <v>9</v>
      </c>
      <c r="M11" s="22">
        <f t="shared" si="2"/>
        <v>54.573386510535222</v>
      </c>
      <c r="N11" s="22">
        <f t="shared" si="3"/>
        <v>81.965435318178208</v>
      </c>
      <c r="O11" s="22">
        <f t="shared" si="4"/>
        <v>43.341793582680324</v>
      </c>
      <c r="P11" s="22">
        <f t="shared" si="5"/>
        <v>93.197028246033099</v>
      </c>
      <c r="Q11" s="11">
        <f t="shared" si="0"/>
        <v>68.269410914356712</v>
      </c>
      <c r="R11" s="290">
        <v>17.37329675741146</v>
      </c>
    </row>
    <row r="12" spans="1:23" x14ac:dyDescent="0.25">
      <c r="A12" t="s">
        <v>713</v>
      </c>
      <c r="B12" s="3" t="str">
        <f>VLOOKUP($A12,'Unit list'!$B$4:$D$176,3,0)</f>
        <v>Wales</v>
      </c>
      <c r="D12" s="182">
        <v>120</v>
      </c>
      <c r="E12" s="312">
        <v>71.130718014475335</v>
      </c>
      <c r="F12" s="181">
        <f>IF($B12='Unit list'!$D$1,Mean_HbA1c_adjusted!D12,-1)</f>
        <v>-1</v>
      </c>
      <c r="G12" s="15">
        <f>IF($B12='Unit list'!$D$1,Mean_HbA1c_adjusted!E12,-1)</f>
        <v>-1</v>
      </c>
      <c r="H12" s="15">
        <f>IF($A12='Unit list'!$A$1,Mean_HbA1c_adjusted!F12,-1)</f>
        <v>-1</v>
      </c>
      <c r="I12" s="15">
        <f>IF($A12='Unit list'!$A$1,Mean_HbA1c_adjusted!G12,-1)</f>
        <v>-1</v>
      </c>
      <c r="J12" s="16"/>
      <c r="K12" s="11">
        <f t="shared" si="1"/>
        <v>10</v>
      </c>
      <c r="L12" s="17">
        <v>10</v>
      </c>
      <c r="M12" s="22">
        <f t="shared" si="2"/>
        <v>55.531933701809265</v>
      </c>
      <c r="N12" s="22">
        <f t="shared" si="3"/>
        <v>81.006888126904158</v>
      </c>
      <c r="O12" s="22">
        <f t="shared" si="4"/>
        <v>45.637380621323437</v>
      </c>
      <c r="P12" s="22">
        <f t="shared" si="5"/>
        <v>90.901441207389979</v>
      </c>
      <c r="Q12" s="11">
        <f t="shared" si="0"/>
        <v>68.269410914356712</v>
      </c>
      <c r="R12" s="290">
        <v>17.37329675741146</v>
      </c>
    </row>
    <row r="13" spans="1:23" x14ac:dyDescent="0.25">
      <c r="A13" t="s">
        <v>714</v>
      </c>
      <c r="B13" s="3" t="str">
        <f>VLOOKUP($A13,'Unit list'!$B$4:$D$176,3,0)</f>
        <v>London and South East</v>
      </c>
      <c r="D13" s="182">
        <v>102</v>
      </c>
      <c r="E13" s="312">
        <v>73.966932772250672</v>
      </c>
      <c r="F13" s="181">
        <f>IF($B13='Unit list'!$D$1,Mean_HbA1c_adjusted!D13,-1)</f>
        <v>-1</v>
      </c>
      <c r="G13" s="15">
        <f>IF($B13='Unit list'!$D$1,Mean_HbA1c_adjusted!E13,-1)</f>
        <v>-1</v>
      </c>
      <c r="H13" s="15">
        <f>IF($A13='Unit list'!$A$1,Mean_HbA1c_adjusted!F13,-1)</f>
        <v>-1</v>
      </c>
      <c r="I13" s="15">
        <f>IF($A13='Unit list'!$A$1,Mean_HbA1c_adjusted!G13,-1)</f>
        <v>-1</v>
      </c>
      <c r="J13" s="16"/>
      <c r="K13" s="11">
        <f t="shared" si="1"/>
        <v>11</v>
      </c>
      <c r="L13" s="17">
        <v>11</v>
      </c>
      <c r="M13" s="22">
        <f t="shared" si="2"/>
        <v>56.31368785182633</v>
      </c>
      <c r="N13" s="22">
        <f t="shared" si="3"/>
        <v>80.225133976887093</v>
      </c>
      <c r="O13" s="22">
        <f t="shared" si="4"/>
        <v>47.419988338015543</v>
      </c>
      <c r="P13" s="22">
        <f t="shared" si="5"/>
        <v>89.118833490697881</v>
      </c>
      <c r="Q13" s="11">
        <f t="shared" si="0"/>
        <v>68.269410914356712</v>
      </c>
      <c r="R13" s="290">
        <v>17.37329675741146</v>
      </c>
    </row>
    <row r="14" spans="1:23" x14ac:dyDescent="0.25">
      <c r="A14" t="s">
        <v>715</v>
      </c>
      <c r="B14" s="3" t="str">
        <f>VLOOKUP($A14,'Unit list'!$B$4:$D$176,3,0)</f>
        <v>London and South East</v>
      </c>
      <c r="D14" s="182">
        <v>53</v>
      </c>
      <c r="E14" s="312">
        <v>75.815641037391728</v>
      </c>
      <c r="F14" s="181">
        <f>IF($B14='Unit list'!$D$1,Mean_HbA1c_adjusted!D14,-1)</f>
        <v>-1</v>
      </c>
      <c r="G14" s="15">
        <f>IF($B14='Unit list'!$D$1,Mean_HbA1c_adjusted!E14,-1)</f>
        <v>-1</v>
      </c>
      <c r="H14" s="15">
        <f>IF($A14='Unit list'!$A$1,Mean_HbA1c_adjusted!F14,-1)</f>
        <v>-1</v>
      </c>
      <c r="I14" s="15">
        <f>IF($A14='Unit list'!$A$1,Mean_HbA1c_adjusted!G14,-1)</f>
        <v>-1</v>
      </c>
      <c r="J14" s="16"/>
      <c r="K14" s="11">
        <f t="shared" si="1"/>
        <v>12</v>
      </c>
      <c r="L14" s="17">
        <v>12</v>
      </c>
      <c r="M14" s="22">
        <f t="shared" si="2"/>
        <v>56.96699757897526</v>
      </c>
      <c r="N14" s="22">
        <f t="shared" si="3"/>
        <v>79.571824249738171</v>
      </c>
      <c r="O14" s="22">
        <f t="shared" si="4"/>
        <v>48.851574736734307</v>
      </c>
      <c r="P14" s="22">
        <f t="shared" si="5"/>
        <v>87.687247091979117</v>
      </c>
      <c r="Q14" s="11">
        <f t="shared" si="0"/>
        <v>68.269410914356712</v>
      </c>
      <c r="R14" s="290">
        <v>17.37329675741146</v>
      </c>
    </row>
    <row r="15" spans="1:23" x14ac:dyDescent="0.25">
      <c r="A15" t="s">
        <v>716</v>
      </c>
      <c r="B15" s="3" t="str">
        <f>VLOOKUP($A15,'Unit list'!$B$4:$D$176,3,0)</f>
        <v>North West</v>
      </c>
      <c r="D15" s="182">
        <v>101</v>
      </c>
      <c r="E15" s="312">
        <v>67.63893837458555</v>
      </c>
      <c r="F15" s="181">
        <f>IF($B15='Unit list'!$D$1,Mean_HbA1c_adjusted!D15,-1)</f>
        <v>-1</v>
      </c>
      <c r="G15" s="15">
        <f>IF($B15='Unit list'!$D$1,Mean_HbA1c_adjusted!E15,-1)</f>
        <v>-1</v>
      </c>
      <c r="H15" s="15">
        <f>IF($A15='Unit list'!$A$1,Mean_HbA1c_adjusted!F15,-1)</f>
        <v>-1</v>
      </c>
      <c r="I15" s="15">
        <f>IF($A15='Unit list'!$A$1,Mean_HbA1c_adjusted!G15,-1)</f>
        <v>-1</v>
      </c>
      <c r="J15" s="16"/>
      <c r="K15" s="11">
        <f t="shared" si="1"/>
        <v>13</v>
      </c>
      <c r="L15" s="17">
        <v>13</v>
      </c>
      <c r="M15" s="22">
        <f t="shared" si="2"/>
        <v>57.52355568513137</v>
      </c>
      <c r="N15" s="22">
        <f t="shared" si="3"/>
        <v>79.015266143582053</v>
      </c>
      <c r="O15" s="22">
        <f t="shared" si="4"/>
        <v>50.03163981045077</v>
      </c>
      <c r="P15" s="22">
        <f t="shared" si="5"/>
        <v>86.507182018262654</v>
      </c>
      <c r="Q15" s="11">
        <f t="shared" si="0"/>
        <v>68.269410914356712</v>
      </c>
      <c r="R15" s="290">
        <v>17.37329675741146</v>
      </c>
    </row>
    <row r="16" spans="1:23" x14ac:dyDescent="0.25">
      <c r="A16" t="s">
        <v>717</v>
      </c>
      <c r="B16" s="3" t="str">
        <f>VLOOKUP($A16,'Unit list'!$B$4:$D$176,3,0)</f>
        <v>Yorkshire and Humber</v>
      </c>
      <c r="D16" s="182">
        <v>53</v>
      </c>
      <c r="E16" s="312">
        <v>62.140176007686385</v>
      </c>
      <c r="F16" s="181">
        <f>IF($B16='Unit list'!$D$1,Mean_HbA1c_adjusted!D16,-1)</f>
        <v>-1</v>
      </c>
      <c r="G16" s="15">
        <f>IF($B16='Unit list'!$D$1,Mean_HbA1c_adjusted!E16,-1)</f>
        <v>-1</v>
      </c>
      <c r="H16" s="15">
        <f>IF($A16='Unit list'!$A$1,Mean_HbA1c_adjusted!F16,-1)</f>
        <v>-1</v>
      </c>
      <c r="I16" s="15">
        <f>IF($A16='Unit list'!$A$1,Mean_HbA1c_adjusted!G16,-1)</f>
        <v>-1</v>
      </c>
      <c r="J16" s="16"/>
      <c r="K16" s="11">
        <f t="shared" si="1"/>
        <v>14</v>
      </c>
      <c r="L16" s="17">
        <v>14</v>
      </c>
      <c r="M16" s="22">
        <f t="shared" si="2"/>
        <v>58.00510191030952</v>
      </c>
      <c r="N16" s="22">
        <f t="shared" si="3"/>
        <v>78.533719918403904</v>
      </c>
      <c r="O16" s="22">
        <f t="shared" si="4"/>
        <v>51.024779352826798</v>
      </c>
      <c r="P16" s="22">
        <f t="shared" si="5"/>
        <v>85.514042475886626</v>
      </c>
      <c r="Q16" s="11">
        <f t="shared" si="0"/>
        <v>68.269410914356712</v>
      </c>
      <c r="R16" s="290">
        <v>17.37329675741146</v>
      </c>
    </row>
    <row r="17" spans="1:18" x14ac:dyDescent="0.25">
      <c r="A17" t="s">
        <v>718</v>
      </c>
      <c r="B17" s="3" t="str">
        <f>VLOOKUP($A17,'Unit list'!$B$4:$D$176,3,0)</f>
        <v>South Central</v>
      </c>
      <c r="D17" s="182">
        <v>89</v>
      </c>
      <c r="E17" s="312">
        <v>66.373904890402017</v>
      </c>
      <c r="F17" s="181">
        <f>IF($B17='Unit list'!$D$1,Mean_HbA1c_adjusted!D17,-1)</f>
        <v>-1</v>
      </c>
      <c r="G17" s="15">
        <f>IF($B17='Unit list'!$D$1,Mean_HbA1c_adjusted!E17,-1)</f>
        <v>-1</v>
      </c>
      <c r="H17" s="15">
        <f>IF($A17='Unit list'!$A$1,Mean_HbA1c_adjusted!F17,-1)</f>
        <v>-1</v>
      </c>
      <c r="I17" s="15">
        <f>IF($A17='Unit list'!$A$1,Mean_HbA1c_adjusted!G17,-1)</f>
        <v>-1</v>
      </c>
      <c r="J17" s="16"/>
      <c r="K17" s="11">
        <f t="shared" si="1"/>
        <v>15</v>
      </c>
      <c r="L17" s="17">
        <v>15</v>
      </c>
      <c r="M17" s="22">
        <f t="shared" si="2"/>
        <v>58.427105386720434</v>
      </c>
      <c r="N17" s="22">
        <f t="shared" si="3"/>
        <v>78.111716441992982</v>
      </c>
      <c r="O17" s="22">
        <f t="shared" si="4"/>
        <v>51.874830056668706</v>
      </c>
      <c r="P17" s="22">
        <f t="shared" si="5"/>
        <v>84.66399177204471</v>
      </c>
      <c r="Q17" s="11">
        <f t="shared" si="0"/>
        <v>68.269410914356712</v>
      </c>
      <c r="R17" s="290">
        <v>17.37329675741146</v>
      </c>
    </row>
    <row r="18" spans="1:18" x14ac:dyDescent="0.25">
      <c r="A18" t="s">
        <v>719</v>
      </c>
      <c r="B18" s="3" t="str">
        <f>VLOOKUP($A18,'Unit list'!$B$4:$D$176,3,0)</f>
        <v>London and South East</v>
      </c>
      <c r="D18" s="182">
        <v>122</v>
      </c>
      <c r="E18" s="312">
        <v>72.736992112827252</v>
      </c>
      <c r="F18" s="181">
        <f>IF($B18='Unit list'!$D$1,Mean_HbA1c_adjusted!D18,-1)</f>
        <v>-1</v>
      </c>
      <c r="G18" s="15">
        <f>IF($B18='Unit list'!$D$1,Mean_HbA1c_adjusted!E18,-1)</f>
        <v>-1</v>
      </c>
      <c r="H18" s="15">
        <f>IF($A18='Unit list'!$A$1,Mean_HbA1c_adjusted!F18,-1)</f>
        <v>-1</v>
      </c>
      <c r="I18" s="15">
        <f>IF($A18='Unit list'!$A$1,Mean_HbA1c_adjusted!G18,-1)</f>
        <v>-1</v>
      </c>
      <c r="J18" s="16"/>
      <c r="K18" s="11">
        <f t="shared" si="1"/>
        <v>16</v>
      </c>
      <c r="L18" s="17">
        <v>16</v>
      </c>
      <c r="M18" s="22">
        <f t="shared" si="2"/>
        <v>58.800910761918658</v>
      </c>
      <c r="N18" s="22">
        <f t="shared" si="3"/>
        <v>77.737911066794766</v>
      </c>
      <c r="O18" s="22">
        <f t="shared" si="4"/>
        <v>52.6126422137188</v>
      </c>
      <c r="P18" s="22">
        <f t="shared" si="5"/>
        <v>83.926179614994624</v>
      </c>
      <c r="Q18" s="11">
        <f t="shared" si="0"/>
        <v>68.269410914356712</v>
      </c>
      <c r="R18" s="290">
        <v>17.37329675741146</v>
      </c>
    </row>
    <row r="19" spans="1:18" x14ac:dyDescent="0.25">
      <c r="A19" t="s">
        <v>720</v>
      </c>
      <c r="B19" s="3" t="str">
        <f>VLOOKUP($A19,'Unit list'!$B$4:$D$176,3,0)</f>
        <v>East of England</v>
      </c>
      <c r="D19" s="182">
        <v>196</v>
      </c>
      <c r="E19" s="312">
        <v>72.969119673799611</v>
      </c>
      <c r="F19" s="181">
        <f>IF($B19='Unit list'!$D$1,Mean_HbA1c_adjusted!D19,-1)</f>
        <v>196</v>
      </c>
      <c r="G19" s="15">
        <f>IF($B19='Unit list'!$D$1,Mean_HbA1c_adjusted!E19,-1)</f>
        <v>72.969119673799611</v>
      </c>
      <c r="H19" s="15">
        <f>IF($A19='Unit list'!$A$1,Mean_HbA1c_adjusted!F19,-1)</f>
        <v>-1</v>
      </c>
      <c r="I19" s="15">
        <f>IF($A19='Unit list'!$A$1,Mean_HbA1c_adjusted!G19,-1)</f>
        <v>-1</v>
      </c>
      <c r="J19" s="16"/>
      <c r="K19" s="11">
        <f t="shared" si="1"/>
        <v>17</v>
      </c>
      <c r="L19" s="17">
        <v>17</v>
      </c>
      <c r="M19" s="22">
        <f t="shared" si="2"/>
        <v>59.135051040596395</v>
      </c>
      <c r="N19" s="22">
        <f t="shared" si="3"/>
        <v>77.403770788117029</v>
      </c>
      <c r="O19" s="22">
        <f t="shared" si="4"/>
        <v>53.260595199378187</v>
      </c>
      <c r="P19" s="22">
        <f t="shared" si="5"/>
        <v>83.278226629335236</v>
      </c>
      <c r="Q19" s="11">
        <f t="shared" si="0"/>
        <v>68.269410914356712</v>
      </c>
      <c r="R19" s="290">
        <v>17.37329675741146</v>
      </c>
    </row>
    <row r="20" spans="1:18" x14ac:dyDescent="0.25">
      <c r="A20" t="s">
        <v>721</v>
      </c>
      <c r="B20" s="3" t="str">
        <f>VLOOKUP($A20,'Unit list'!$B$4:$D$176,3,0)</f>
        <v>Yorkshire and Humber</v>
      </c>
      <c r="D20" s="182">
        <v>105</v>
      </c>
      <c r="E20" s="312">
        <v>68.256771964071319</v>
      </c>
      <c r="F20" s="181">
        <f>IF($B20='Unit list'!$D$1,Mean_HbA1c_adjusted!D20,-1)</f>
        <v>-1</v>
      </c>
      <c r="G20" s="15">
        <f>IF($B20='Unit list'!$D$1,Mean_HbA1c_adjusted!E20,-1)</f>
        <v>-1</v>
      </c>
      <c r="H20" s="15">
        <f>IF($A20='Unit list'!$A$1,Mean_HbA1c_adjusted!F20,-1)</f>
        <v>-1</v>
      </c>
      <c r="I20" s="15">
        <f>IF($A20='Unit list'!$A$1,Mean_HbA1c_adjusted!G20,-1)</f>
        <v>-1</v>
      </c>
      <c r="J20" s="16"/>
      <c r="K20" s="11">
        <f t="shared" si="1"/>
        <v>18</v>
      </c>
      <c r="L20" s="17">
        <v>18</v>
      </c>
      <c r="M20" s="22">
        <f t="shared" si="2"/>
        <v>59.43608386336696</v>
      </c>
      <c r="N20" s="22">
        <f t="shared" si="3"/>
        <v>77.102737965346464</v>
      </c>
      <c r="O20" s="22">
        <f t="shared" si="4"/>
        <v>53.835345190490074</v>
      </c>
      <c r="P20" s="22">
        <f t="shared" si="5"/>
        <v>82.70347663822335</v>
      </c>
      <c r="Q20" s="11">
        <f t="shared" si="0"/>
        <v>68.269410914356712</v>
      </c>
      <c r="R20" s="290">
        <v>17.37329675741146</v>
      </c>
    </row>
    <row r="21" spans="1:18" x14ac:dyDescent="0.25">
      <c r="A21" t="s">
        <v>722</v>
      </c>
      <c r="B21" s="3" t="str">
        <f>VLOOKUP($A21,'Unit list'!$B$4:$D$176,3,0)</f>
        <v>South Central</v>
      </c>
      <c r="D21" s="182">
        <v>156</v>
      </c>
      <c r="E21" s="312">
        <v>67.984136934331886</v>
      </c>
      <c r="F21" s="181">
        <f>IF($B21='Unit list'!$D$1,Mean_HbA1c_adjusted!D21,-1)</f>
        <v>-1</v>
      </c>
      <c r="G21" s="15">
        <f>IF($B21='Unit list'!$D$1,Mean_HbA1c_adjusted!E21,-1)</f>
        <v>-1</v>
      </c>
      <c r="H21" s="15">
        <f>IF($A21='Unit list'!$A$1,Mean_HbA1c_adjusted!F21,-1)</f>
        <v>-1</v>
      </c>
      <c r="I21" s="15">
        <f>IF($A21='Unit list'!$A$1,Mean_HbA1c_adjusted!G21,-1)</f>
        <v>-1</v>
      </c>
      <c r="J21" s="16"/>
      <c r="K21" s="11">
        <f t="shared" si="1"/>
        <v>19</v>
      </c>
      <c r="L21" s="17">
        <v>19</v>
      </c>
      <c r="M21" s="22">
        <f t="shared" si="2"/>
        <v>59.709142820755808</v>
      </c>
      <c r="N21" s="22">
        <f t="shared" si="3"/>
        <v>76.829679007957608</v>
      </c>
      <c r="O21" s="22">
        <f t="shared" si="4"/>
        <v>54.349564053640783</v>
      </c>
      <c r="P21" s="22">
        <f t="shared" si="5"/>
        <v>82.189257775072633</v>
      </c>
      <c r="Q21" s="11">
        <f t="shared" si="0"/>
        <v>68.269410914356712</v>
      </c>
      <c r="R21" s="290">
        <v>17.37329675741146</v>
      </c>
    </row>
    <row r="22" spans="1:18" x14ac:dyDescent="0.25">
      <c r="A22" t="s">
        <v>723</v>
      </c>
      <c r="B22" s="3" t="str">
        <f>VLOOKUP($A22,'Unit list'!$B$4:$D$176,3,0)</f>
        <v>North East</v>
      </c>
      <c r="D22" s="182">
        <v>47</v>
      </c>
      <c r="E22" s="312">
        <v>68.553746442435269</v>
      </c>
      <c r="F22" s="181">
        <f>IF($B22='Unit list'!$D$1,Mean_HbA1c_adjusted!D22,-1)</f>
        <v>-1</v>
      </c>
      <c r="G22" s="15">
        <f>IF($B22='Unit list'!$D$1,Mean_HbA1c_adjusted!E22,-1)</f>
        <v>-1</v>
      </c>
      <c r="H22" s="15">
        <f>IF($A22='Unit list'!$A$1,Mean_HbA1c_adjusted!F22,-1)</f>
        <v>-1</v>
      </c>
      <c r="I22" s="15">
        <f>IF($A22='Unit list'!$A$1,Mean_HbA1c_adjusted!G22,-1)</f>
        <v>-1</v>
      </c>
      <c r="J22" s="16"/>
      <c r="K22" s="11">
        <f t="shared" si="1"/>
        <v>20</v>
      </c>
      <c r="L22" s="17">
        <v>20</v>
      </c>
      <c r="M22" s="22">
        <f t="shared" si="2"/>
        <v>59.958311778982207</v>
      </c>
      <c r="N22" s="22">
        <f t="shared" si="3"/>
        <v>76.580510049731217</v>
      </c>
      <c r="O22" s="22">
        <f t="shared" si="4"/>
        <v>54.813077397093878</v>
      </c>
      <c r="P22" s="22">
        <f t="shared" si="5"/>
        <v>81.725744431619546</v>
      </c>
      <c r="Q22" s="11">
        <f t="shared" si="0"/>
        <v>68.269410914356712</v>
      </c>
      <c r="R22" s="290">
        <v>17.37329675741146</v>
      </c>
    </row>
    <row r="23" spans="1:18" x14ac:dyDescent="0.25">
      <c r="A23" t="s">
        <v>724</v>
      </c>
      <c r="B23" s="3" t="str">
        <f>VLOOKUP($A23,'Unit list'!$B$4:$D$176,3,0)</f>
        <v>London and South East</v>
      </c>
      <c r="D23" s="182">
        <v>106</v>
      </c>
      <c r="E23" s="312">
        <v>73.945858764185658</v>
      </c>
      <c r="F23" s="181">
        <f>IF($B23='Unit list'!$D$1,Mean_HbA1c_adjusted!D23,-1)</f>
        <v>-1</v>
      </c>
      <c r="G23" s="15">
        <f>IF($B23='Unit list'!$D$1,Mean_HbA1c_adjusted!E23,-1)</f>
        <v>-1</v>
      </c>
      <c r="H23" s="15">
        <f>IF($A23='Unit list'!$A$1,Mean_HbA1c_adjusted!F23,-1)</f>
        <v>-1</v>
      </c>
      <c r="I23" s="15">
        <f>IF($A23='Unit list'!$A$1,Mean_HbA1c_adjusted!G23,-1)</f>
        <v>-1</v>
      </c>
      <c r="J23" s="16"/>
      <c r="K23" s="11">
        <f t="shared" si="1"/>
        <v>21</v>
      </c>
      <c r="L23" s="17">
        <v>21</v>
      </c>
      <c r="M23" s="22">
        <f t="shared" si="2"/>
        <v>60.186885623195018</v>
      </c>
      <c r="N23" s="22">
        <f t="shared" si="3"/>
        <v>76.351936205518399</v>
      </c>
      <c r="O23" s="22">
        <f t="shared" si="4"/>
        <v>55.233631382108385</v>
      </c>
      <c r="P23" s="22">
        <f t="shared" si="5"/>
        <v>81.305190446605039</v>
      </c>
      <c r="Q23" s="11">
        <f t="shared" si="0"/>
        <v>68.269410914356712</v>
      </c>
      <c r="R23" s="290">
        <v>17.37329675741146</v>
      </c>
    </row>
    <row r="24" spans="1:18" x14ac:dyDescent="0.25">
      <c r="A24" t="s">
        <v>725</v>
      </c>
      <c r="B24" s="3" t="str">
        <f>VLOOKUP($A24,'Unit list'!$B$4:$D$176,3,0)</f>
        <v>London and South East</v>
      </c>
      <c r="D24" s="182">
        <v>310</v>
      </c>
      <c r="E24" s="312">
        <v>68.595192985535206</v>
      </c>
      <c r="F24" s="181">
        <f>IF($B24='Unit list'!$D$1,Mean_HbA1c_adjusted!D24,-1)</f>
        <v>-1</v>
      </c>
      <c r="G24" s="15">
        <f>IF($B24='Unit list'!$D$1,Mean_HbA1c_adjusted!E24,-1)</f>
        <v>-1</v>
      </c>
      <c r="H24" s="15">
        <f>IF($A24='Unit list'!$A$1,Mean_HbA1c_adjusted!F24,-1)</f>
        <v>-1</v>
      </c>
      <c r="I24" s="15">
        <f>IF($A24='Unit list'!$A$1,Mean_HbA1c_adjusted!G24,-1)</f>
        <v>-1</v>
      </c>
      <c r="J24" s="16"/>
      <c r="K24" s="11">
        <f t="shared" si="1"/>
        <v>22</v>
      </c>
      <c r="L24" s="17">
        <v>22</v>
      </c>
      <c r="M24" s="22">
        <f t="shared" si="2"/>
        <v>60.397556000341496</v>
      </c>
      <c r="N24" s="22">
        <f t="shared" si="3"/>
        <v>76.141265828371928</v>
      </c>
      <c r="O24" s="22">
        <f t="shared" si="4"/>
        <v>55.617422705178768</v>
      </c>
      <c r="P24" s="22">
        <f t="shared" si="5"/>
        <v>80.921399123534655</v>
      </c>
      <c r="Q24" s="11">
        <f t="shared" si="0"/>
        <v>68.269410914356712</v>
      </c>
      <c r="R24" s="290">
        <v>17.37329675741146</v>
      </c>
    </row>
    <row r="25" spans="1:18" x14ac:dyDescent="0.25">
      <c r="A25" t="s">
        <v>726</v>
      </c>
      <c r="B25" s="3" t="str">
        <f>VLOOKUP($A25,'Unit list'!$B$4:$D$176,3,0)</f>
        <v>Yorkshire and Humber</v>
      </c>
      <c r="D25" s="182">
        <v>236</v>
      </c>
      <c r="E25" s="312">
        <v>72.753180294195872</v>
      </c>
      <c r="F25" s="181">
        <f>IF($B25='Unit list'!$D$1,Mean_HbA1c_adjusted!D25,-1)</f>
        <v>-1</v>
      </c>
      <c r="G25" s="15">
        <f>IF($B25='Unit list'!$D$1,Mean_HbA1c_adjusted!E25,-1)</f>
        <v>-1</v>
      </c>
      <c r="H25" s="15">
        <f>IF($A25='Unit list'!$A$1,Mean_HbA1c_adjusted!F25,-1)</f>
        <v>-1</v>
      </c>
      <c r="I25" s="15">
        <f>IF($A25='Unit list'!$A$1,Mean_HbA1c_adjusted!G25,-1)</f>
        <v>-1</v>
      </c>
      <c r="J25" s="16"/>
      <c r="K25" s="11">
        <f t="shared" si="1"/>
        <v>23</v>
      </c>
      <c r="L25" s="17">
        <v>23</v>
      </c>
      <c r="M25" s="22">
        <f t="shared" si="2"/>
        <v>60.592546280930193</v>
      </c>
      <c r="N25" s="22">
        <f t="shared" si="3"/>
        <v>75.94627554778323</v>
      </c>
      <c r="O25" s="22">
        <f t="shared" si="4"/>
        <v>55.969473200363034</v>
      </c>
      <c r="P25" s="22">
        <f t="shared" si="5"/>
        <v>80.569348628350383</v>
      </c>
      <c r="Q25" s="11">
        <f t="shared" si="0"/>
        <v>68.269410914356712</v>
      </c>
      <c r="R25" s="290">
        <v>17.37329675741146</v>
      </c>
    </row>
    <row r="26" spans="1:18" x14ac:dyDescent="0.25">
      <c r="A26" t="s">
        <v>727</v>
      </c>
      <c r="B26" s="3" t="str">
        <f>VLOOKUP($A26,'Unit list'!$B$4:$D$176,3,0)</f>
        <v>North East</v>
      </c>
      <c r="D26" s="182">
        <v>54</v>
      </c>
      <c r="E26" s="312">
        <v>69.980069796382821</v>
      </c>
      <c r="F26" s="181">
        <f>IF($B26='Unit list'!$D$1,Mean_HbA1c_adjusted!D26,-1)</f>
        <v>-1</v>
      </c>
      <c r="G26" s="15">
        <f>IF($B26='Unit list'!$D$1,Mean_HbA1c_adjusted!E26,-1)</f>
        <v>-1</v>
      </c>
      <c r="H26" s="15">
        <f>IF($A26='Unit list'!$A$1,Mean_HbA1c_adjusted!F26,-1)</f>
        <v>-1</v>
      </c>
      <c r="I26" s="15">
        <f>IF($A26='Unit list'!$A$1,Mean_HbA1c_adjusted!G26,-1)</f>
        <v>-1</v>
      </c>
      <c r="J26" s="16"/>
      <c r="K26" s="11">
        <f t="shared" si="1"/>
        <v>24</v>
      </c>
      <c r="L26" s="17">
        <v>24</v>
      </c>
      <c r="M26" s="22">
        <f t="shared" si="2"/>
        <v>60.773711365841912</v>
      </c>
      <c r="N26" s="22">
        <f t="shared" si="3"/>
        <v>75.765110462871505</v>
      </c>
      <c r="O26" s="22">
        <f t="shared" si="4"/>
        <v>56.293899938809155</v>
      </c>
      <c r="P26" s="22">
        <f t="shared" si="5"/>
        <v>80.244921889904262</v>
      </c>
      <c r="Q26" s="11">
        <f t="shared" si="0"/>
        <v>68.269410914356712</v>
      </c>
      <c r="R26" s="290">
        <v>17.37329675741146</v>
      </c>
    </row>
    <row r="27" spans="1:18" x14ac:dyDescent="0.25">
      <c r="A27" t="s">
        <v>728</v>
      </c>
      <c r="B27" s="3" t="str">
        <f>VLOOKUP($A27,'Unit list'!$B$4:$D$176,3,0)</f>
        <v>South Central</v>
      </c>
      <c r="D27" s="182">
        <v>91</v>
      </c>
      <c r="E27" s="312">
        <v>68.188334791869522</v>
      </c>
      <c r="F27" s="181">
        <f>IF($B27='Unit list'!$D$1,Mean_HbA1c_adjusted!D27,-1)</f>
        <v>-1</v>
      </c>
      <c r="G27" s="15">
        <f>IF($B27='Unit list'!$D$1,Mean_HbA1c_adjusted!E27,-1)</f>
        <v>-1</v>
      </c>
      <c r="H27" s="15">
        <f>IF($A27='Unit list'!$A$1,Mean_HbA1c_adjusted!F27,-1)</f>
        <v>-1</v>
      </c>
      <c r="I27" s="15">
        <f>IF($A27='Unit list'!$A$1,Mean_HbA1c_adjusted!G27,-1)</f>
        <v>-1</v>
      </c>
      <c r="J27" s="16"/>
      <c r="K27" s="11">
        <f t="shared" si="1"/>
        <v>25</v>
      </c>
      <c r="L27" s="17">
        <v>25</v>
      </c>
      <c r="M27" s="22">
        <f t="shared" si="2"/>
        <v>60.942612668903003</v>
      </c>
      <c r="N27" s="22">
        <f t="shared" si="3"/>
        <v>75.596209159810414</v>
      </c>
      <c r="O27" s="22">
        <f t="shared" si="4"/>
        <v>56.594113473396675</v>
      </c>
      <c r="P27" s="22">
        <f t="shared" si="5"/>
        <v>79.944708355316749</v>
      </c>
      <c r="Q27" s="11">
        <f t="shared" si="0"/>
        <v>68.269410914356712</v>
      </c>
      <c r="R27" s="290">
        <v>17.37329675741146</v>
      </c>
    </row>
    <row r="28" spans="1:18" x14ac:dyDescent="0.25">
      <c r="A28" t="s">
        <v>729</v>
      </c>
      <c r="B28" s="3" t="str">
        <f>VLOOKUP($A28,'Unit list'!$B$4:$D$176,3,0)</f>
        <v>North West</v>
      </c>
      <c r="D28" s="182">
        <v>101</v>
      </c>
      <c r="E28" s="312">
        <v>66.151115574192644</v>
      </c>
      <c r="F28" s="181">
        <f>IF($B28='Unit list'!$D$1,Mean_HbA1c_adjusted!D28,-1)</f>
        <v>-1</v>
      </c>
      <c r="G28" s="15">
        <f>IF($B28='Unit list'!$D$1,Mean_HbA1c_adjusted!E28,-1)</f>
        <v>-1</v>
      </c>
      <c r="H28" s="15">
        <f>IF($A28='Unit list'!$A$1,Mean_HbA1c_adjusted!F28,-1)</f>
        <v>-1</v>
      </c>
      <c r="I28" s="15">
        <f>IF($A28='Unit list'!$A$1,Mean_HbA1c_adjusted!G28,-1)</f>
        <v>-1</v>
      </c>
      <c r="J28" s="16"/>
      <c r="K28" s="11">
        <f t="shared" si="1"/>
        <v>26</v>
      </c>
      <c r="L28" s="17">
        <v>26</v>
      </c>
      <c r="M28" s="22">
        <f t="shared" si="2"/>
        <v>61.100575255568188</v>
      </c>
      <c r="N28" s="22">
        <f t="shared" si="3"/>
        <v>75.438246573145236</v>
      </c>
      <c r="O28" s="22">
        <f t="shared" si="4"/>
        <v>56.872965688777363</v>
      </c>
      <c r="P28" s="22">
        <f t="shared" si="5"/>
        <v>79.665856139936054</v>
      </c>
      <c r="Q28" s="11">
        <f t="shared" si="0"/>
        <v>68.269410914356712</v>
      </c>
      <c r="R28" s="290">
        <v>17.37329675741146</v>
      </c>
    </row>
    <row r="29" spans="1:18" x14ac:dyDescent="0.25">
      <c r="A29" t="s">
        <v>730</v>
      </c>
      <c r="B29" s="3" t="str">
        <f>VLOOKUP($A29,'Unit list'!$B$4:$D$176,3,0)</f>
        <v>London and South East</v>
      </c>
      <c r="D29" s="182">
        <v>87</v>
      </c>
      <c r="E29" s="312">
        <v>74.674612554902083</v>
      </c>
      <c r="F29" s="181">
        <f>IF($B29='Unit list'!$D$1,Mean_HbA1c_adjusted!D29,-1)</f>
        <v>-1</v>
      </c>
      <c r="G29" s="15">
        <f>IF($B29='Unit list'!$D$1,Mean_HbA1c_adjusted!E29,-1)</f>
        <v>-1</v>
      </c>
      <c r="H29" s="15">
        <f>IF($A29='Unit list'!$A$1,Mean_HbA1c_adjusted!F29,-1)</f>
        <v>-1</v>
      </c>
      <c r="I29" s="15">
        <f>IF($A29='Unit list'!$A$1,Mean_HbA1c_adjusted!G29,-1)</f>
        <v>-1</v>
      </c>
      <c r="J29" s="16"/>
      <c r="K29" s="11">
        <f t="shared" si="1"/>
        <v>27</v>
      </c>
      <c r="L29" s="17">
        <v>27</v>
      </c>
      <c r="M29" s="22">
        <f t="shared" si="2"/>
        <v>61.248731947678316</v>
      </c>
      <c r="N29" s="22">
        <f t="shared" si="3"/>
        <v>75.290089881035101</v>
      </c>
      <c r="O29" s="22">
        <f t="shared" si="4"/>
        <v>57.13286167138984</v>
      </c>
      <c r="P29" s="22">
        <f t="shared" si="5"/>
        <v>79.405960157323591</v>
      </c>
      <c r="Q29" s="11">
        <f t="shared" si="0"/>
        <v>68.269410914356712</v>
      </c>
      <c r="R29" s="290">
        <v>17.37329675741146</v>
      </c>
    </row>
    <row r="30" spans="1:18" x14ac:dyDescent="0.25">
      <c r="A30" t="s">
        <v>731</v>
      </c>
      <c r="B30" s="3" t="str">
        <f>VLOOKUP($A30,'Unit list'!$B$4:$D$176,3,0)</f>
        <v>North East</v>
      </c>
      <c r="D30" s="182">
        <v>289</v>
      </c>
      <c r="E30" s="312">
        <v>66.463211855505691</v>
      </c>
      <c r="F30" s="181">
        <f>IF($B30='Unit list'!$D$1,Mean_HbA1c_adjusted!D30,-1)</f>
        <v>-1</v>
      </c>
      <c r="G30" s="15">
        <f>IF($B30='Unit list'!$D$1,Mean_HbA1c_adjusted!E30,-1)</f>
        <v>-1</v>
      </c>
      <c r="H30" s="15">
        <f>IF($A30='Unit list'!$A$1,Mean_HbA1c_adjusted!F30,-1)</f>
        <v>-1</v>
      </c>
      <c r="I30" s="15">
        <f>IF($A30='Unit list'!$A$1,Mean_HbA1c_adjusted!G30,-1)</f>
        <v>-1</v>
      </c>
      <c r="J30" s="16"/>
      <c r="K30" s="11">
        <f t="shared" si="1"/>
        <v>28</v>
      </c>
      <c r="L30" s="17">
        <v>28</v>
      </c>
      <c r="M30" s="22">
        <f t="shared" si="2"/>
        <v>61.388057768033228</v>
      </c>
      <c r="N30" s="22">
        <f t="shared" si="3"/>
        <v>75.150764060680203</v>
      </c>
      <c r="O30" s="22">
        <f t="shared" si="4"/>
        <v>57.37584547240283</v>
      </c>
      <c r="P30" s="22">
        <f t="shared" si="5"/>
        <v>79.162976356310594</v>
      </c>
      <c r="Q30" s="11">
        <f t="shared" si="0"/>
        <v>68.269410914356712</v>
      </c>
      <c r="R30" s="290">
        <v>17.37329675741146</v>
      </c>
    </row>
    <row r="31" spans="1:18" x14ac:dyDescent="0.25">
      <c r="A31" t="s">
        <v>732</v>
      </c>
      <c r="B31" s="3" t="str">
        <f>VLOOKUP($A31,'Unit list'!$B$4:$D$176,3,0)</f>
        <v>West Midlands</v>
      </c>
      <c r="D31" s="182">
        <v>119</v>
      </c>
      <c r="E31" s="312">
        <v>69.145345771984069</v>
      </c>
      <c r="F31" s="181">
        <f>IF($B31='Unit list'!$D$1,Mean_HbA1c_adjusted!D31,-1)</f>
        <v>-1</v>
      </c>
      <c r="G31" s="15">
        <f>IF($B31='Unit list'!$D$1,Mean_HbA1c_adjusted!E31,-1)</f>
        <v>-1</v>
      </c>
      <c r="H31" s="15">
        <f>IF($A31='Unit list'!$A$1,Mean_HbA1c_adjusted!F31,-1)</f>
        <v>-1</v>
      </c>
      <c r="I31" s="15">
        <f>IF($A31='Unit list'!$A$1,Mean_HbA1c_adjusted!G31,-1)</f>
        <v>-1</v>
      </c>
      <c r="J31" s="16"/>
      <c r="K31" s="11">
        <f t="shared" si="1"/>
        <v>29</v>
      </c>
      <c r="L31" s="17">
        <v>29</v>
      </c>
      <c r="M31" s="22">
        <f t="shared" si="2"/>
        <v>61.519397129604769</v>
      </c>
      <c r="N31" s="22">
        <f t="shared" si="3"/>
        <v>75.019424699108654</v>
      </c>
      <c r="O31" s="22">
        <f t="shared" si="4"/>
        <v>57.603666646763642</v>
      </c>
      <c r="P31" s="22">
        <f t="shared" si="5"/>
        <v>78.935155181949781</v>
      </c>
      <c r="Q31" s="11">
        <f t="shared" si="0"/>
        <v>68.269410914356712</v>
      </c>
      <c r="R31" s="290">
        <v>17.37329675741146</v>
      </c>
    </row>
    <row r="32" spans="1:18" x14ac:dyDescent="0.25">
      <c r="A32" t="s">
        <v>733</v>
      </c>
      <c r="B32" s="3" t="str">
        <f>VLOOKUP($A32,'Unit list'!$B$4:$D$176,3,0)</f>
        <v>South Central</v>
      </c>
      <c r="D32" s="182">
        <v>111</v>
      </c>
      <c r="E32" s="312">
        <v>69.43675646794469</v>
      </c>
      <c r="F32" s="181">
        <f>IF($B32='Unit list'!$D$1,Mean_HbA1c_adjusted!D32,-1)</f>
        <v>-1</v>
      </c>
      <c r="G32" s="15">
        <f>IF($B32='Unit list'!$D$1,Mean_HbA1c_adjusted!E32,-1)</f>
        <v>-1</v>
      </c>
      <c r="H32" s="15">
        <f>IF($A32='Unit list'!$A$1,Mean_HbA1c_adjusted!F32,-1)</f>
        <v>-1</v>
      </c>
      <c r="I32" s="15">
        <f>IF($A32='Unit list'!$A$1,Mean_HbA1c_adjusted!G32,-1)</f>
        <v>-1</v>
      </c>
      <c r="J32" s="16"/>
      <c r="K32" s="11">
        <f t="shared" si="1"/>
        <v>30</v>
      </c>
      <c r="L32" s="17">
        <v>30</v>
      </c>
      <c r="M32" s="22">
        <f t="shared" si="2"/>
        <v>61.643485508982153</v>
      </c>
      <c r="N32" s="22">
        <f t="shared" si="3"/>
        <v>74.895336319731271</v>
      </c>
      <c r="O32" s="22">
        <f t="shared" si="4"/>
        <v>57.817832445293817</v>
      </c>
      <c r="P32" s="22">
        <f t="shared" si="5"/>
        <v>78.720989383419607</v>
      </c>
      <c r="Q32" s="11">
        <f t="shared" si="0"/>
        <v>68.269410914356712</v>
      </c>
      <c r="R32" s="290">
        <v>17.37329675741146</v>
      </c>
    </row>
    <row r="33" spans="1:18" x14ac:dyDescent="0.25">
      <c r="A33" t="s">
        <v>734</v>
      </c>
      <c r="B33" s="3" t="str">
        <f>VLOOKUP($A33,'Unit list'!$B$4:$D$176,3,0)</f>
        <v>South Central</v>
      </c>
      <c r="D33" s="182">
        <v>227</v>
      </c>
      <c r="E33" s="312">
        <v>64.874321393262733</v>
      </c>
      <c r="F33" s="181">
        <f>IF($B33='Unit list'!$D$1,Mean_HbA1c_adjusted!D33,-1)</f>
        <v>-1</v>
      </c>
      <c r="G33" s="15">
        <f>IF($B33='Unit list'!$D$1,Mean_HbA1c_adjusted!E33,-1)</f>
        <v>-1</v>
      </c>
      <c r="H33" s="15">
        <f>IF($A33='Unit list'!$A$1,Mean_HbA1c_adjusted!F33,-1)</f>
        <v>-1</v>
      </c>
      <c r="I33" s="15">
        <f>IF($A33='Unit list'!$A$1,Mean_HbA1c_adjusted!G33,-1)</f>
        <v>-1</v>
      </c>
      <c r="J33" s="16"/>
      <c r="K33" s="11">
        <f t="shared" si="1"/>
        <v>31</v>
      </c>
      <c r="L33" s="17">
        <v>31</v>
      </c>
      <c r="M33" s="22">
        <f t="shared" si="2"/>
        <v>61.760966879516729</v>
      </c>
      <c r="N33" s="22">
        <f t="shared" si="3"/>
        <v>74.777854949196694</v>
      </c>
      <c r="O33" s="22">
        <f t="shared" si="4"/>
        <v>58.019649166781491</v>
      </c>
      <c r="P33" s="22">
        <f t="shared" si="5"/>
        <v>78.519172661931933</v>
      </c>
      <c r="Q33" s="11">
        <f t="shared" si="0"/>
        <v>68.269410914356712</v>
      </c>
      <c r="R33" s="290">
        <v>17.37329675741146</v>
      </c>
    </row>
    <row r="34" spans="1:18" x14ac:dyDescent="0.25">
      <c r="A34" t="s">
        <v>735</v>
      </c>
      <c r="B34" s="3" t="str">
        <f>VLOOKUP($A34,'Unit list'!$B$4:$D$176,3,0)</f>
        <v>London and South East</v>
      </c>
      <c r="D34" s="182">
        <v>128</v>
      </c>
      <c r="E34" s="312">
        <v>62.384038301788962</v>
      </c>
      <c r="F34" s="181">
        <f>IF($B34='Unit list'!$D$1,Mean_HbA1c_adjusted!D34,-1)</f>
        <v>-1</v>
      </c>
      <c r="G34" s="15">
        <f>IF($B34='Unit list'!$D$1,Mean_HbA1c_adjusted!E34,-1)</f>
        <v>-1</v>
      </c>
      <c r="H34" s="15">
        <f>IF($A34='Unit list'!$A$1,Mean_HbA1c_adjusted!F34,-1)</f>
        <v>-1</v>
      </c>
      <c r="I34" s="15">
        <f>IF($A34='Unit list'!$A$1,Mean_HbA1c_adjusted!G34,-1)</f>
        <v>-1</v>
      </c>
      <c r="J34" s="16"/>
      <c r="K34" s="11">
        <f t="shared" si="1"/>
        <v>32</v>
      </c>
      <c r="L34" s="17">
        <v>32</v>
      </c>
      <c r="M34" s="22">
        <f t="shared" si="2"/>
        <v>61.872407851013243</v>
      </c>
      <c r="N34" s="22">
        <f t="shared" si="3"/>
        <v>74.666413977700174</v>
      </c>
      <c r="O34" s="22">
        <f t="shared" si="4"/>
        <v>58.210255226374834</v>
      </c>
      <c r="P34" s="22">
        <f t="shared" si="5"/>
        <v>78.328566602338597</v>
      </c>
      <c r="Q34" s="11">
        <f t="shared" si="0"/>
        <v>68.269410914356712</v>
      </c>
      <c r="R34" s="290">
        <v>17.37329675741146</v>
      </c>
    </row>
    <row r="35" spans="1:18" x14ac:dyDescent="0.25">
      <c r="A35" t="s">
        <v>736</v>
      </c>
      <c r="B35" s="3" t="str">
        <f>VLOOKUP($A35,'Unit list'!$B$4:$D$176,3,0)</f>
        <v>South Central</v>
      </c>
      <c r="D35" s="182">
        <v>104</v>
      </c>
      <c r="E35" s="312">
        <v>69.757383455863575</v>
      </c>
      <c r="F35" s="181">
        <f>IF($B35='Unit list'!$D$1,Mean_HbA1c_adjusted!D35,-1)</f>
        <v>-1</v>
      </c>
      <c r="G35" s="15">
        <f>IF($B35='Unit list'!$D$1,Mean_HbA1c_adjusted!E35,-1)</f>
        <v>-1</v>
      </c>
      <c r="H35" s="15">
        <f>IF($A35='Unit list'!$A$1,Mean_HbA1c_adjusted!F35,-1)</f>
        <v>-1</v>
      </c>
      <c r="I35" s="15">
        <f>IF($A35='Unit list'!$A$1,Mean_HbA1c_adjusted!G35,-1)</f>
        <v>-1</v>
      </c>
      <c r="J35" s="16"/>
      <c r="K35" s="11">
        <f t="shared" si="1"/>
        <v>33</v>
      </c>
      <c r="L35" s="17">
        <v>33</v>
      </c>
      <c r="M35" s="22">
        <f t="shared" si="2"/>
        <v>61.978309226957222</v>
      </c>
      <c r="N35" s="22">
        <f t="shared" si="3"/>
        <v>74.560512601756201</v>
      </c>
      <c r="O35" s="22">
        <f t="shared" si="4"/>
        <v>58.390647827119871</v>
      </c>
      <c r="P35" s="22">
        <f t="shared" si="5"/>
        <v>78.148174001593546</v>
      </c>
      <c r="Q35" s="11">
        <f t="shared" si="0"/>
        <v>68.269410914356712</v>
      </c>
      <c r="R35" s="290">
        <v>17.37329675741146</v>
      </c>
    </row>
    <row r="36" spans="1:18" x14ac:dyDescent="0.25">
      <c r="A36" t="s">
        <v>737</v>
      </c>
      <c r="B36" s="3" t="str">
        <f>VLOOKUP($A36,'Unit list'!$B$4:$D$176,3,0)</f>
        <v>West Midlands</v>
      </c>
      <c r="D36" s="182">
        <v>239</v>
      </c>
      <c r="E36" s="312">
        <v>75.715275108688431</v>
      </c>
      <c r="F36" s="181">
        <f>IF($B36='Unit list'!$D$1,Mean_HbA1c_adjusted!D36,-1)</f>
        <v>-1</v>
      </c>
      <c r="G36" s="15">
        <f>IF($B36='Unit list'!$D$1,Mean_HbA1c_adjusted!E36,-1)</f>
        <v>-1</v>
      </c>
      <c r="H36" s="15">
        <f>IF($A36='Unit list'!$A$1,Mean_HbA1c_adjusted!F36,-1)</f>
        <v>-1</v>
      </c>
      <c r="I36" s="15">
        <f>IF($A36='Unit list'!$A$1,Mean_HbA1c_adjusted!G36,-1)</f>
        <v>-1</v>
      </c>
      <c r="J36" s="16"/>
      <c r="K36" s="11">
        <f t="shared" si="1"/>
        <v>34</v>
      </c>
      <c r="L36" s="17">
        <v>34</v>
      </c>
      <c r="M36" s="22">
        <f t="shared" si="2"/>
        <v>62.079115518852689</v>
      </c>
      <c r="N36" s="22">
        <f t="shared" si="3"/>
        <v>74.459706309860735</v>
      </c>
      <c r="O36" s="22">
        <f t="shared" si="4"/>
        <v>58.561704643573449</v>
      </c>
      <c r="P36" s="22">
        <f t="shared" si="5"/>
        <v>77.977117185139974</v>
      </c>
      <c r="Q36" s="11">
        <f t="shared" si="0"/>
        <v>68.269410914356712</v>
      </c>
      <c r="R36" s="290">
        <v>17.37329675741146</v>
      </c>
    </row>
    <row r="37" spans="1:18" x14ac:dyDescent="0.25">
      <c r="A37" t="s">
        <v>738</v>
      </c>
      <c r="B37" s="3" t="str">
        <f>VLOOKUP($A37,'Unit list'!$B$4:$D$176,3,0)</f>
        <v>East of England</v>
      </c>
      <c r="D37" s="182">
        <v>252</v>
      </c>
      <c r="E37" s="312">
        <v>68.778617176640594</v>
      </c>
      <c r="F37" s="181">
        <f>IF($B37='Unit list'!$D$1,Mean_HbA1c_adjusted!D37,-1)</f>
        <v>252</v>
      </c>
      <c r="G37" s="15">
        <f>IF($B37='Unit list'!$D$1,Mean_HbA1c_adjusted!E37,-1)</f>
        <v>68.778617176640594</v>
      </c>
      <c r="H37" s="15">
        <f>IF($A37='Unit list'!$A$1,Mean_HbA1c_adjusted!F37,-1)</f>
        <v>252</v>
      </c>
      <c r="I37" s="15">
        <f>IF($A37='Unit list'!$A$1,Mean_HbA1c_adjusted!G37,-1)</f>
        <v>68.778617176640594</v>
      </c>
      <c r="J37" s="16"/>
      <c r="K37" s="11">
        <f t="shared" si="1"/>
        <v>35</v>
      </c>
      <c r="L37" s="17">
        <v>35</v>
      </c>
      <c r="M37" s="22">
        <f t="shared" si="2"/>
        <v>62.175222831206639</v>
      </c>
      <c r="N37" s="22">
        <f t="shared" si="3"/>
        <v>74.363598997506784</v>
      </c>
      <c r="O37" s="22">
        <f t="shared" si="4"/>
        <v>58.724201580920976</v>
      </c>
      <c r="P37" s="22">
        <f t="shared" si="5"/>
        <v>77.814620247792448</v>
      </c>
      <c r="Q37" s="11">
        <f t="shared" si="0"/>
        <v>68.269410914356712</v>
      </c>
      <c r="R37" s="290">
        <v>17.37329675741146</v>
      </c>
    </row>
    <row r="38" spans="1:18" x14ac:dyDescent="0.25">
      <c r="A38" t="s">
        <v>739</v>
      </c>
      <c r="B38" s="3" t="str">
        <f>VLOOKUP($A38,'Unit list'!$B$4:$D$176,3,0)</f>
        <v>East Midlands</v>
      </c>
      <c r="D38" s="182">
        <v>280</v>
      </c>
      <c r="E38" s="312">
        <v>60.869117271804683</v>
      </c>
      <c r="F38" s="181">
        <f>IF($B38='Unit list'!$D$1,Mean_HbA1c_adjusted!D38,-1)</f>
        <v>-1</v>
      </c>
      <c r="G38" s="15">
        <f>IF($B38='Unit list'!$D$1,Mean_HbA1c_adjusted!E38,-1)</f>
        <v>-1</v>
      </c>
      <c r="H38" s="15">
        <f>IF($A38='Unit list'!$A$1,Mean_HbA1c_adjusted!F38,-1)</f>
        <v>-1</v>
      </c>
      <c r="I38" s="15">
        <f>IF($A38='Unit list'!$A$1,Mean_HbA1c_adjusted!G38,-1)</f>
        <v>-1</v>
      </c>
      <c r="J38" s="16"/>
      <c r="K38" s="11">
        <f t="shared" si="1"/>
        <v>36</v>
      </c>
      <c r="L38" s="17">
        <v>36</v>
      </c>
      <c r="M38" s="22">
        <f t="shared" si="2"/>
        <v>62.26698543701734</v>
      </c>
      <c r="N38" s="22">
        <f t="shared" si="3"/>
        <v>74.271836391696084</v>
      </c>
      <c r="O38" s="22">
        <f t="shared" si="4"/>
        <v>58.878827420310628</v>
      </c>
      <c r="P38" s="22">
        <f t="shared" si="5"/>
        <v>77.659994408402795</v>
      </c>
      <c r="Q38" s="11">
        <f t="shared" si="0"/>
        <v>68.269410914356712</v>
      </c>
      <c r="R38" s="290">
        <v>17.37329675741146</v>
      </c>
    </row>
    <row r="39" spans="1:18" x14ac:dyDescent="0.25">
      <c r="A39" t="s">
        <v>740</v>
      </c>
      <c r="B39" s="3" t="str">
        <f>VLOOKUP($A39,'Unit list'!$B$4:$D$176,3,0)</f>
        <v>London and South East</v>
      </c>
      <c r="D39" s="182">
        <v>85</v>
      </c>
      <c r="E39" s="312">
        <v>70.834897338442303</v>
      </c>
      <c r="F39" s="181">
        <f>IF($B39='Unit list'!$D$1,Mean_HbA1c_adjusted!D39,-1)</f>
        <v>-1</v>
      </c>
      <c r="G39" s="15">
        <f>IF($B39='Unit list'!$D$1,Mean_HbA1c_adjusted!E39,-1)</f>
        <v>-1</v>
      </c>
      <c r="H39" s="15">
        <f>IF($A39='Unit list'!$A$1,Mean_HbA1c_adjusted!F39,-1)</f>
        <v>-1</v>
      </c>
      <c r="I39" s="15">
        <f>IF($A39='Unit list'!$A$1,Mean_HbA1c_adjusted!G39,-1)</f>
        <v>-1</v>
      </c>
      <c r="J39" s="16"/>
      <c r="K39" s="11">
        <f t="shared" si="1"/>
        <v>37</v>
      </c>
      <c r="L39" s="17">
        <v>37</v>
      </c>
      <c r="M39" s="22">
        <f t="shared" si="2"/>
        <v>62.354721293290147</v>
      </c>
      <c r="N39" s="22">
        <f t="shared" si="3"/>
        <v>74.184100535423283</v>
      </c>
      <c r="O39" s="22">
        <f t="shared" si="4"/>
        <v>59.026195974236373</v>
      </c>
      <c r="P39" s="22">
        <f t="shared" si="5"/>
        <v>77.512625854477051</v>
      </c>
      <c r="Q39" s="11">
        <f t="shared" si="0"/>
        <v>68.269410914356712</v>
      </c>
      <c r="R39" s="290">
        <v>17.37329675741146</v>
      </c>
    </row>
    <row r="40" spans="1:18" x14ac:dyDescent="0.25">
      <c r="A40" t="s">
        <v>741</v>
      </c>
      <c r="B40" s="3" t="str">
        <f>VLOOKUP($A40,'Unit list'!$B$4:$D$176,3,0)</f>
        <v>Yorkshire and Humber</v>
      </c>
      <c r="D40" s="182">
        <v>85</v>
      </c>
      <c r="E40" s="312">
        <v>68.040610742475579</v>
      </c>
      <c r="F40" s="181">
        <f>IF($B40='Unit list'!$D$1,Mean_HbA1c_adjusted!D40,-1)</f>
        <v>-1</v>
      </c>
      <c r="G40" s="15">
        <f>IF($B40='Unit list'!$D$1,Mean_HbA1c_adjusted!E40,-1)</f>
        <v>-1</v>
      </c>
      <c r="H40" s="15">
        <f>IF($A40='Unit list'!$A$1,Mean_HbA1c_adjusted!F40,-1)</f>
        <v>-1</v>
      </c>
      <c r="I40" s="15">
        <f>IF($A40='Unit list'!$A$1,Mean_HbA1c_adjusted!G40,-1)</f>
        <v>-1</v>
      </c>
      <c r="J40" s="16"/>
      <c r="K40" s="11">
        <f t="shared" si="1"/>
        <v>38</v>
      </c>
      <c r="L40" s="17">
        <v>38</v>
      </c>
      <c r="M40" s="22">
        <f t="shared" si="2"/>
        <v>62.43871669280059</v>
      </c>
      <c r="N40" s="22">
        <f t="shared" si="3"/>
        <v>74.100105135912827</v>
      </c>
      <c r="O40" s="22">
        <f t="shared" si="4"/>
        <v>59.166856236196494</v>
      </c>
      <c r="P40" s="22">
        <f t="shared" si="5"/>
        <v>77.371965592516929</v>
      </c>
      <c r="Q40" s="11">
        <f t="shared" si="0"/>
        <v>68.269410914356712</v>
      </c>
      <c r="R40" s="290">
        <v>17.37329675741146</v>
      </c>
    </row>
    <row r="41" spans="1:18" x14ac:dyDescent="0.25">
      <c r="A41" t="s">
        <v>742</v>
      </c>
      <c r="B41" s="3" t="str">
        <f>VLOOKUP($A41,'Unit list'!$B$4:$D$176,3,0)</f>
        <v>East Midlands</v>
      </c>
      <c r="D41" s="182">
        <v>120</v>
      </c>
      <c r="E41" s="312">
        <v>69.662706710348957</v>
      </c>
      <c r="F41" s="181">
        <f>IF($B41='Unit list'!$D$1,Mean_HbA1c_adjusted!D41,-1)</f>
        <v>-1</v>
      </c>
      <c r="G41" s="15">
        <f>IF($B41='Unit list'!$D$1,Mean_HbA1c_adjusted!E41,-1)</f>
        <v>-1</v>
      </c>
      <c r="H41" s="15">
        <f>IF($A41='Unit list'!$A$1,Mean_HbA1c_adjusted!F41,-1)</f>
        <v>-1</v>
      </c>
      <c r="I41" s="15">
        <f>IF($A41='Unit list'!$A$1,Mean_HbA1c_adjusted!G41,-1)</f>
        <v>-1</v>
      </c>
      <c r="J41" s="16"/>
      <c r="K41" s="11">
        <f t="shared" si="1"/>
        <v>39</v>
      </c>
      <c r="L41" s="17">
        <v>39</v>
      </c>
      <c r="M41" s="22">
        <f t="shared" si="2"/>
        <v>62.519230207568121</v>
      </c>
      <c r="N41" s="22">
        <f t="shared" si="3"/>
        <v>74.01959162114531</v>
      </c>
      <c r="O41" s="22">
        <f t="shared" si="4"/>
        <v>59.301300903564979</v>
      </c>
      <c r="P41" s="22">
        <f t="shared" si="5"/>
        <v>77.237520925148445</v>
      </c>
      <c r="Q41" s="11">
        <f t="shared" si="0"/>
        <v>68.269410914356712</v>
      </c>
      <c r="R41" s="290">
        <v>17.37329675741146</v>
      </c>
    </row>
    <row r="42" spans="1:18" x14ac:dyDescent="0.25">
      <c r="A42" t="s">
        <v>743</v>
      </c>
      <c r="B42" s="3" t="str">
        <f>VLOOKUP($A42,'Unit list'!$B$4:$D$176,3,0)</f>
        <v>North West</v>
      </c>
      <c r="D42" s="182">
        <v>147</v>
      </c>
      <c r="E42" s="312">
        <v>65.356387749892932</v>
      </c>
      <c r="F42" s="181">
        <f>IF($B42='Unit list'!$D$1,Mean_HbA1c_adjusted!D42,-1)</f>
        <v>-1</v>
      </c>
      <c r="G42" s="15">
        <f>IF($B42='Unit list'!$D$1,Mean_HbA1c_adjusted!E42,-1)</f>
        <v>-1</v>
      </c>
      <c r="H42" s="15">
        <f>IF($A42='Unit list'!$A$1,Mean_HbA1c_adjusted!F42,-1)</f>
        <v>-1</v>
      </c>
      <c r="I42" s="15">
        <f>IF($A42='Unit list'!$A$1,Mean_HbA1c_adjusted!G42,-1)</f>
        <v>-1</v>
      </c>
      <c r="J42" s="16"/>
      <c r="K42" s="11">
        <f t="shared" si="1"/>
        <v>40</v>
      </c>
      <c r="L42" s="17">
        <v>40</v>
      </c>
      <c r="M42" s="22">
        <f t="shared" si="2"/>
        <v>62.596496048084546</v>
      </c>
      <c r="N42" s="22">
        <f t="shared" si="3"/>
        <v>73.942325780628877</v>
      </c>
      <c r="O42" s="22">
        <f t="shared" si="4"/>
        <v>59.429973572494312</v>
      </c>
      <c r="P42" s="22">
        <f t="shared" si="5"/>
        <v>77.108848256219119</v>
      </c>
      <c r="Q42" s="11">
        <f t="shared" si="0"/>
        <v>68.269410914356712</v>
      </c>
      <c r="R42" s="290">
        <v>17.37329675741146</v>
      </c>
    </row>
    <row r="43" spans="1:18" x14ac:dyDescent="0.25">
      <c r="A43" t="s">
        <v>744</v>
      </c>
      <c r="B43" s="3" t="str">
        <f>VLOOKUP($A43,'Unit list'!$B$4:$D$176,3,0)</f>
        <v>London and South East</v>
      </c>
      <c r="D43" s="182">
        <v>183</v>
      </c>
      <c r="E43" s="312">
        <v>76.307145675941896</v>
      </c>
      <c r="F43" s="181">
        <f>IF($B43='Unit list'!$D$1,Mean_HbA1c_adjusted!D43,-1)</f>
        <v>-1</v>
      </c>
      <c r="G43" s="15">
        <f>IF($B43='Unit list'!$D$1,Mean_HbA1c_adjusted!E43,-1)</f>
        <v>-1</v>
      </c>
      <c r="H43" s="15">
        <f>IF($A43='Unit list'!$A$1,Mean_HbA1c_adjusted!F43,-1)</f>
        <v>-1</v>
      </c>
      <c r="I43" s="15">
        <f>IF($A43='Unit list'!$A$1,Mean_HbA1c_adjusted!G43,-1)</f>
        <v>-1</v>
      </c>
      <c r="J43" s="16"/>
      <c r="K43" s="11">
        <f t="shared" si="1"/>
        <v>41</v>
      </c>
      <c r="L43" s="17">
        <v>41</v>
      </c>
      <c r="M43" s="22">
        <f t="shared" si="2"/>
        <v>62.670726937929217</v>
      </c>
      <c r="N43" s="22">
        <f t="shared" si="3"/>
        <v>73.868094890784207</v>
      </c>
      <c r="O43" s="22">
        <f t="shared" si="4"/>
        <v>59.553274842188081</v>
      </c>
      <c r="P43" s="22">
        <f t="shared" si="5"/>
        <v>76.985546986525335</v>
      </c>
      <c r="Q43" s="11">
        <f t="shared" si="0"/>
        <v>68.269410914356712</v>
      </c>
      <c r="R43" s="290">
        <v>17.37329675741146</v>
      </c>
    </row>
    <row r="44" spans="1:18" x14ac:dyDescent="0.25">
      <c r="A44" t="s">
        <v>745</v>
      </c>
      <c r="B44" s="3" t="str">
        <f>VLOOKUP($A44,'Unit list'!$B$4:$D$176,3,0)</f>
        <v>Wales</v>
      </c>
      <c r="D44" s="182">
        <v>79</v>
      </c>
      <c r="E44" s="312">
        <v>69.193266914493847</v>
      </c>
      <c r="F44" s="181">
        <f>IF($B44='Unit list'!$D$1,Mean_HbA1c_adjusted!D44,-1)</f>
        <v>-1</v>
      </c>
      <c r="G44" s="15">
        <f>IF($B44='Unit list'!$D$1,Mean_HbA1c_adjusted!E44,-1)</f>
        <v>-1</v>
      </c>
      <c r="H44" s="15">
        <f>IF($A44='Unit list'!$A$1,Mean_HbA1c_adjusted!F44,-1)</f>
        <v>-1</v>
      </c>
      <c r="I44" s="15">
        <f>IF($A44='Unit list'!$A$1,Mean_HbA1c_adjusted!G44,-1)</f>
        <v>-1</v>
      </c>
      <c r="J44" s="16"/>
      <c r="K44" s="11">
        <f t="shared" si="1"/>
        <v>42</v>
      </c>
      <c r="L44" s="17">
        <v>42</v>
      </c>
      <c r="M44" s="22">
        <f t="shared" si="2"/>
        <v>62.742116584297776</v>
      </c>
      <c r="N44" s="22">
        <f t="shared" si="3"/>
        <v>73.796705244415648</v>
      </c>
      <c r="O44" s="22">
        <f t="shared" si="4"/>
        <v>59.671567518331948</v>
      </c>
      <c r="P44" s="22">
        <f t="shared" si="5"/>
        <v>76.867254310381469</v>
      </c>
      <c r="Q44" s="11">
        <f t="shared" si="0"/>
        <v>68.269410914356712</v>
      </c>
      <c r="R44" s="290">
        <v>17.37329675741146</v>
      </c>
    </row>
    <row r="45" spans="1:18" x14ac:dyDescent="0.25">
      <c r="A45" t="s">
        <v>746</v>
      </c>
      <c r="B45" s="3" t="str">
        <f>VLOOKUP($A45,'Unit list'!$B$4:$D$176,3,0)</f>
        <v>Yorkshire and Humber</v>
      </c>
      <c r="D45" s="182">
        <v>109</v>
      </c>
      <c r="E45" s="312">
        <v>72.16180171950991</v>
      </c>
      <c r="F45" s="181">
        <f>IF($B45='Unit list'!$D$1,Mean_HbA1c_adjusted!D45,-1)</f>
        <v>-1</v>
      </c>
      <c r="G45" s="15">
        <f>IF($B45='Unit list'!$D$1,Mean_HbA1c_adjusted!E45,-1)</f>
        <v>-1</v>
      </c>
      <c r="H45" s="15">
        <f>IF($A45='Unit list'!$A$1,Mean_HbA1c_adjusted!F45,-1)</f>
        <v>-1</v>
      </c>
      <c r="I45" s="15">
        <f>IF($A45='Unit list'!$A$1,Mean_HbA1c_adjusted!G45,-1)</f>
        <v>-1</v>
      </c>
      <c r="J45" s="16"/>
      <c r="K45" s="11">
        <f t="shared" si="1"/>
        <v>43</v>
      </c>
      <c r="L45" s="17">
        <v>42</v>
      </c>
      <c r="M45" s="22">
        <f t="shared" si="2"/>
        <v>62.742116584297776</v>
      </c>
      <c r="N45" s="22">
        <f t="shared" si="3"/>
        <v>73.796705244415648</v>
      </c>
      <c r="O45" s="22">
        <f t="shared" si="4"/>
        <v>59.671567518331948</v>
      </c>
      <c r="P45" s="22">
        <f t="shared" si="5"/>
        <v>76.867254310381469</v>
      </c>
      <c r="Q45" s="11">
        <f t="shared" si="0"/>
        <v>68.269410914356712</v>
      </c>
      <c r="R45" s="290">
        <v>17.37329675741146</v>
      </c>
    </row>
    <row r="46" spans="1:18" x14ac:dyDescent="0.25">
      <c r="A46" t="s">
        <v>747</v>
      </c>
      <c r="B46" s="3" t="str">
        <f>VLOOKUP($A46,'Unit list'!$B$4:$D$176,3,0)</f>
        <v>South Central</v>
      </c>
      <c r="D46" s="182">
        <v>203</v>
      </c>
      <c r="E46" s="312">
        <v>68.194798427315206</v>
      </c>
      <c r="F46" s="181">
        <f>IF($B46='Unit list'!$D$1,Mean_HbA1c_adjusted!D46,-1)</f>
        <v>-1</v>
      </c>
      <c r="G46" s="15">
        <f>IF($B46='Unit list'!$D$1,Mean_HbA1c_adjusted!E46,-1)</f>
        <v>-1</v>
      </c>
      <c r="H46" s="15">
        <f>IF($A46='Unit list'!$A$1,Mean_HbA1c_adjusted!F46,-1)</f>
        <v>-1</v>
      </c>
      <c r="I46" s="15">
        <f>IF($A46='Unit list'!$A$1,Mean_HbA1c_adjusted!G46,-1)</f>
        <v>-1</v>
      </c>
      <c r="J46" s="16"/>
      <c r="K46" s="11">
        <f t="shared" si="1"/>
        <v>44</v>
      </c>
      <c r="L46" s="17">
        <v>43</v>
      </c>
      <c r="M46" s="22">
        <f t="shared" si="2"/>
        <v>62.810841809914152</v>
      </c>
      <c r="N46" s="22">
        <f t="shared" si="3"/>
        <v>73.727980018799272</v>
      </c>
      <c r="O46" s="22">
        <f t="shared" si="4"/>
        <v>59.78518106842003</v>
      </c>
      <c r="P46" s="22">
        <f t="shared" si="5"/>
        <v>76.753640760293393</v>
      </c>
      <c r="Q46" s="11">
        <f t="shared" si="0"/>
        <v>68.269410914356712</v>
      </c>
      <c r="R46" s="290">
        <v>17.37329675741146</v>
      </c>
    </row>
    <row r="47" spans="1:18" x14ac:dyDescent="0.25">
      <c r="A47" t="s">
        <v>748</v>
      </c>
      <c r="B47" s="3" t="str">
        <f>VLOOKUP($A47,'Unit list'!$B$4:$D$176,3,0)</f>
        <v>East Midlands</v>
      </c>
      <c r="D47" s="182">
        <v>291</v>
      </c>
      <c r="E47" s="312">
        <v>71.149395878130761</v>
      </c>
      <c r="F47" s="181">
        <f>IF($B47='Unit list'!$D$1,Mean_HbA1c_adjusted!D47,-1)</f>
        <v>-1</v>
      </c>
      <c r="G47" s="15">
        <f>IF($B47='Unit list'!$D$1,Mean_HbA1c_adjusted!E47,-1)</f>
        <v>-1</v>
      </c>
      <c r="H47" s="15">
        <f>IF($A47='Unit list'!$A$1,Mean_HbA1c_adjusted!F47,-1)</f>
        <v>-1</v>
      </c>
      <c r="I47" s="15">
        <f>IF($A47='Unit list'!$A$1,Mean_HbA1c_adjusted!G47,-1)</f>
        <v>-1</v>
      </c>
      <c r="J47" s="16"/>
      <c r="K47" s="11">
        <f t="shared" si="1"/>
        <v>45</v>
      </c>
      <c r="L47" s="17">
        <v>44</v>
      </c>
      <c r="M47" s="22">
        <f t="shared" si="2"/>
        <v>62.877064399852877</v>
      </c>
      <c r="N47" s="22">
        <f t="shared" si="3"/>
        <v>73.66175742886054</v>
      </c>
      <c r="O47" s="22">
        <f t="shared" si="4"/>
        <v>59.894415452640288</v>
      </c>
      <c r="P47" s="22">
        <f t="shared" si="5"/>
        <v>76.644406376073135</v>
      </c>
      <c r="Q47" s="11">
        <f t="shared" si="0"/>
        <v>68.269410914356712</v>
      </c>
      <c r="R47" s="290">
        <v>17.37329675741146</v>
      </c>
    </row>
    <row r="48" spans="1:18" x14ac:dyDescent="0.25">
      <c r="A48" t="s">
        <v>749</v>
      </c>
      <c r="B48" s="3" t="str">
        <f>VLOOKUP($A48,'Unit list'!$B$4:$D$176,3,0)</f>
        <v>Wales</v>
      </c>
      <c r="D48" s="182">
        <v>80</v>
      </c>
      <c r="E48" s="312">
        <v>66.789779600750322</v>
      </c>
      <c r="F48" s="181">
        <f>IF($B48='Unit list'!$D$1,Mean_HbA1c_adjusted!D48,-1)</f>
        <v>-1</v>
      </c>
      <c r="G48" s="15">
        <f>IF($B48='Unit list'!$D$1,Mean_HbA1c_adjusted!E48,-1)</f>
        <v>-1</v>
      </c>
      <c r="H48" s="15">
        <f>IF($A48='Unit list'!$A$1,Mean_HbA1c_adjusted!F48,-1)</f>
        <v>-1</v>
      </c>
      <c r="I48" s="15">
        <f>IF($A48='Unit list'!$A$1,Mean_HbA1c_adjusted!G48,-1)</f>
        <v>-1</v>
      </c>
      <c r="J48" s="16"/>
      <c r="K48" s="11">
        <f t="shared" si="1"/>
        <v>46</v>
      </c>
      <c r="L48" s="17">
        <v>45</v>
      </c>
      <c r="M48" s="22">
        <f t="shared" si="2"/>
        <v>62.940932707265461</v>
      </c>
      <c r="N48" s="22">
        <f t="shared" si="3"/>
        <v>73.597889121447963</v>
      </c>
      <c r="O48" s="22">
        <f t="shared" si="4"/>
        <v>59.99954443101614</v>
      </c>
      <c r="P48" s="22">
        <f t="shared" si="5"/>
        <v>76.539277397697276</v>
      </c>
      <c r="Q48" s="11">
        <f t="shared" si="0"/>
        <v>68.269410914356712</v>
      </c>
      <c r="R48" s="290">
        <v>17.37329675741146</v>
      </c>
    </row>
    <row r="49" spans="1:18" x14ac:dyDescent="0.25">
      <c r="A49" t="s">
        <v>750</v>
      </c>
      <c r="B49" s="3" t="str">
        <f>VLOOKUP($A49,'Unit list'!$B$4:$D$176,3,0)</f>
        <v>London and South East</v>
      </c>
      <c r="D49" s="182">
        <v>147</v>
      </c>
      <c r="E49" s="312">
        <v>67.464396620135602</v>
      </c>
      <c r="F49" s="181">
        <f>IF($B49='Unit list'!$D$1,Mean_HbA1c_adjusted!D49,-1)</f>
        <v>-1</v>
      </c>
      <c r="G49" s="15">
        <f>IF($B49='Unit list'!$D$1,Mean_HbA1c_adjusted!E49,-1)</f>
        <v>-1</v>
      </c>
      <c r="H49" s="15">
        <f>IF($A49='Unit list'!$A$1,Mean_HbA1c_adjusted!F49,-1)</f>
        <v>-1</v>
      </c>
      <c r="I49" s="15">
        <f>IF($A49='Unit list'!$A$1,Mean_HbA1c_adjusted!G49,-1)</f>
        <v>-1</v>
      </c>
      <c r="J49" s="16"/>
      <c r="K49" s="11">
        <f t="shared" si="1"/>
        <v>47</v>
      </c>
      <c r="L49" s="17">
        <v>46</v>
      </c>
      <c r="M49" s="22">
        <f t="shared" si="2"/>
        <v>63.002583054352485</v>
      </c>
      <c r="N49" s="22">
        <f t="shared" si="3"/>
        <v>73.536238774360939</v>
      </c>
      <c r="O49" s="22">
        <f t="shared" si="4"/>
        <v>60.100818429246175</v>
      </c>
      <c r="P49" s="22">
        <f t="shared" si="5"/>
        <v>76.438003399467249</v>
      </c>
      <c r="Q49" s="11">
        <f t="shared" si="0"/>
        <v>68.269410914356712</v>
      </c>
      <c r="R49" s="290">
        <v>17.37329675741146</v>
      </c>
    </row>
    <row r="50" spans="1:18" x14ac:dyDescent="0.25">
      <c r="A50" t="s">
        <v>751</v>
      </c>
      <c r="B50" s="3" t="str">
        <f>VLOOKUP($A50,'Unit list'!$B$4:$D$176,3,0)</f>
        <v>London and South East</v>
      </c>
      <c r="D50" s="182">
        <v>102</v>
      </c>
      <c r="E50" s="312">
        <v>67.758119769667871</v>
      </c>
      <c r="F50" s="181">
        <f>IF($B50='Unit list'!$D$1,Mean_HbA1c_adjusted!D50,-1)</f>
        <v>-1</v>
      </c>
      <c r="G50" s="15">
        <f>IF($B50='Unit list'!$D$1,Mean_HbA1c_adjusted!E50,-1)</f>
        <v>-1</v>
      </c>
      <c r="H50" s="15">
        <f>IF($A50='Unit list'!$A$1,Mean_HbA1c_adjusted!F50,-1)</f>
        <v>-1</v>
      </c>
      <c r="I50" s="15">
        <f>IF($A50='Unit list'!$A$1,Mean_HbA1c_adjusted!G50,-1)</f>
        <v>-1</v>
      </c>
      <c r="J50" s="16"/>
      <c r="K50" s="11">
        <f t="shared" si="1"/>
        <v>48</v>
      </c>
      <c r="L50" s="17">
        <v>47</v>
      </c>
      <c r="M50" s="22">
        <f t="shared" si="2"/>
        <v>63.062140958744031</v>
      </c>
      <c r="N50" s="22">
        <f t="shared" si="3"/>
        <v>73.476680869969385</v>
      </c>
      <c r="O50" s="22">
        <f t="shared" si="4"/>
        <v>60.198467031085087</v>
      </c>
      <c r="P50" s="22">
        <f t="shared" si="5"/>
        <v>76.340354797628336</v>
      </c>
      <c r="Q50" s="11">
        <f t="shared" si="0"/>
        <v>68.269410914356712</v>
      </c>
      <c r="R50" s="290">
        <v>17.37329675741146</v>
      </c>
    </row>
    <row r="51" spans="1:18" x14ac:dyDescent="0.25">
      <c r="A51" t="s">
        <v>752</v>
      </c>
      <c r="B51" s="3" t="str">
        <f>VLOOKUP($A51,'Unit list'!$B$4:$D$176,3,0)</f>
        <v>London and South East</v>
      </c>
      <c r="D51" s="182">
        <v>213</v>
      </c>
      <c r="E51" s="312">
        <v>62.370601099435028</v>
      </c>
      <c r="F51" s="181">
        <f>IF($B51='Unit list'!$D$1,Mean_HbA1c_adjusted!D51,-1)</f>
        <v>-1</v>
      </c>
      <c r="G51" s="15">
        <f>IF($B51='Unit list'!$D$1,Mean_HbA1c_adjusted!E51,-1)</f>
        <v>-1</v>
      </c>
      <c r="H51" s="15">
        <f>IF($A51='Unit list'!$A$1,Mean_HbA1c_adjusted!F51,-1)</f>
        <v>-1</v>
      </c>
      <c r="I51" s="15">
        <f>IF($A51='Unit list'!$A$1,Mean_HbA1c_adjusted!G51,-1)</f>
        <v>-1</v>
      </c>
      <c r="J51" s="16"/>
      <c r="K51" s="11">
        <f t="shared" si="1"/>
        <v>49</v>
      </c>
      <c r="L51" s="17">
        <v>48</v>
      </c>
      <c r="M51" s="22">
        <f t="shared" si="2"/>
        <v>63.119722210437658</v>
      </c>
      <c r="N51" s="22">
        <f t="shared" si="3"/>
        <v>73.419099618275766</v>
      </c>
      <c r="O51" s="22">
        <f t="shared" si="4"/>
        <v>60.292701153369144</v>
      </c>
      <c r="P51" s="22">
        <f t="shared" si="5"/>
        <v>76.246120675344287</v>
      </c>
      <c r="Q51" s="11">
        <f t="shared" si="0"/>
        <v>68.269410914356712</v>
      </c>
      <c r="R51" s="290">
        <v>17.37329675741146</v>
      </c>
    </row>
    <row r="52" spans="1:18" x14ac:dyDescent="0.25">
      <c r="A52" t="s">
        <v>753</v>
      </c>
      <c r="B52" s="3" t="str">
        <f>VLOOKUP($A52,'Unit list'!$B$4:$D$176,3,0)</f>
        <v>South West</v>
      </c>
      <c r="D52" s="182">
        <v>185</v>
      </c>
      <c r="E52" s="312">
        <v>69.780227660509624</v>
      </c>
      <c r="F52" s="181">
        <f>IF($B52='Unit list'!$D$1,Mean_HbA1c_adjusted!D52,-1)</f>
        <v>-1</v>
      </c>
      <c r="G52" s="15">
        <f>IF($B52='Unit list'!$D$1,Mean_HbA1c_adjusted!E52,-1)</f>
        <v>-1</v>
      </c>
      <c r="H52" s="15">
        <f>IF($A52='Unit list'!$A$1,Mean_HbA1c_adjusted!F52,-1)</f>
        <v>-1</v>
      </c>
      <c r="I52" s="15">
        <f>IF($A52='Unit list'!$A$1,Mean_HbA1c_adjusted!G52,-1)</f>
        <v>-1</v>
      </c>
      <c r="J52" s="16"/>
      <c r="K52" s="11">
        <f t="shared" si="1"/>
        <v>50</v>
      </c>
      <c r="L52" s="17">
        <v>49</v>
      </c>
      <c r="M52" s="22">
        <f t="shared" si="2"/>
        <v>63.175433820352666</v>
      </c>
      <c r="N52" s="22">
        <f t="shared" si="3"/>
        <v>73.363388008360758</v>
      </c>
      <c r="O52" s="22">
        <f t="shared" si="4"/>
        <v>60.383714950296806</v>
      </c>
      <c r="P52" s="22">
        <f t="shared" si="5"/>
        <v>76.155106878416618</v>
      </c>
      <c r="Q52" s="11">
        <f t="shared" si="0"/>
        <v>68.269410914356712</v>
      </c>
      <c r="R52" s="290">
        <v>17.37329675741146</v>
      </c>
    </row>
    <row r="53" spans="1:18" x14ac:dyDescent="0.25">
      <c r="A53" t="s">
        <v>754</v>
      </c>
      <c r="B53" s="3" t="str">
        <f>VLOOKUP($A53,'Unit list'!$B$4:$D$176,3,0)</f>
        <v>London and South East</v>
      </c>
      <c r="D53" s="182">
        <v>99</v>
      </c>
      <c r="E53" s="312">
        <v>66.347197353274595</v>
      </c>
      <c r="F53" s="181">
        <f>IF($B53='Unit list'!$D$1,Mean_HbA1c_adjusted!D53,-1)</f>
        <v>-1</v>
      </c>
      <c r="G53" s="15">
        <f>IF($B53='Unit list'!$D$1,Mean_HbA1c_adjusted!E53,-1)</f>
        <v>-1</v>
      </c>
      <c r="H53" s="15">
        <f>IF($A53='Unit list'!$A$1,Mean_HbA1c_adjusted!F53,-1)</f>
        <v>-1</v>
      </c>
      <c r="I53" s="15">
        <f>IF($A53='Unit list'!$A$1,Mean_HbA1c_adjusted!G53,-1)</f>
        <v>-1</v>
      </c>
      <c r="J53" s="16"/>
      <c r="K53" s="11">
        <f t="shared" si="1"/>
        <v>51</v>
      </c>
      <c r="L53" s="17">
        <v>50</v>
      </c>
      <c r="M53" s="22">
        <f t="shared" si="2"/>
        <v>63.229374858207983</v>
      </c>
      <c r="N53" s="22">
        <f t="shared" si="3"/>
        <v>73.309446970505434</v>
      </c>
      <c r="O53" s="22">
        <f t="shared" si="4"/>
        <v>60.471687485860919</v>
      </c>
      <c r="P53" s="22">
        <f t="shared" si="5"/>
        <v>76.067134342852512</v>
      </c>
      <c r="Q53" s="11">
        <f t="shared" si="0"/>
        <v>68.269410914356712</v>
      </c>
      <c r="R53" s="290">
        <v>17.37329675741146</v>
      </c>
    </row>
    <row r="54" spans="1:18" x14ac:dyDescent="0.25">
      <c r="A54" t="s">
        <v>755</v>
      </c>
      <c r="B54" s="3" t="str">
        <f>VLOOKUP($A54,'Unit list'!$B$4:$D$176,3,0)</f>
        <v>East Midlands</v>
      </c>
      <c r="D54" s="182">
        <v>158</v>
      </c>
      <c r="E54" s="312">
        <v>67.402340601105806</v>
      </c>
      <c r="F54" s="181">
        <f>IF($B54='Unit list'!$D$1,Mean_HbA1c_adjusted!D54,-1)</f>
        <v>-1</v>
      </c>
      <c r="G54" s="15">
        <f>IF($B54='Unit list'!$D$1,Mean_HbA1c_adjusted!E54,-1)</f>
        <v>-1</v>
      </c>
      <c r="H54" s="15">
        <f>IF($A54='Unit list'!$A$1,Mean_HbA1c_adjusted!F54,-1)</f>
        <v>-1</v>
      </c>
      <c r="I54" s="15">
        <f>IF($A54='Unit list'!$A$1,Mean_HbA1c_adjusted!G54,-1)</f>
        <v>-1</v>
      </c>
      <c r="J54" s="16"/>
      <c r="K54" s="11">
        <f t="shared" si="1"/>
        <v>52</v>
      </c>
      <c r="L54" s="17">
        <v>51</v>
      </c>
      <c r="M54" s="22">
        <f t="shared" si="2"/>
        <v>63.281637194670772</v>
      </c>
      <c r="N54" s="22">
        <f t="shared" si="3"/>
        <v>73.257184634042645</v>
      </c>
      <c r="O54" s="22">
        <f t="shared" si="4"/>
        <v>60.556784207027953</v>
      </c>
      <c r="P54" s="22">
        <f t="shared" si="5"/>
        <v>75.982037621685464</v>
      </c>
      <c r="Q54" s="11">
        <f t="shared" si="0"/>
        <v>68.269410914356712</v>
      </c>
      <c r="R54" s="290">
        <v>17.37329675741146</v>
      </c>
    </row>
    <row r="55" spans="1:18" x14ac:dyDescent="0.25">
      <c r="A55" t="s">
        <v>756</v>
      </c>
      <c r="B55" s="3" t="str">
        <f>VLOOKUP($A55,'Unit list'!$B$4:$D$176,3,0)</f>
        <v>West Midlands</v>
      </c>
      <c r="D55" s="182">
        <v>95</v>
      </c>
      <c r="E55" s="312">
        <v>71.27847040316972</v>
      </c>
      <c r="F55" s="181">
        <f>IF($B55='Unit list'!$D$1,Mean_HbA1c_adjusted!D55,-1)</f>
        <v>-1</v>
      </c>
      <c r="G55" s="15">
        <f>IF($B55='Unit list'!$D$1,Mean_HbA1c_adjusted!E55,-1)</f>
        <v>-1</v>
      </c>
      <c r="H55" s="15">
        <f>IF($A55='Unit list'!$A$1,Mean_HbA1c_adjusted!F55,-1)</f>
        <v>-1</v>
      </c>
      <c r="I55" s="15">
        <f>IF($A55='Unit list'!$A$1,Mean_HbA1c_adjusted!G55,-1)</f>
        <v>-1</v>
      </c>
      <c r="J55" s="16"/>
      <c r="K55" s="11">
        <f t="shared" si="1"/>
        <v>53</v>
      </c>
      <c r="L55" s="17">
        <v>52</v>
      </c>
      <c r="M55" s="22">
        <f t="shared" si="2"/>
        <v>63.33230616044095</v>
      </c>
      <c r="N55" s="22">
        <f t="shared" si="3"/>
        <v>73.206515668272473</v>
      </c>
      <c r="O55" s="22">
        <f t="shared" si="4"/>
        <v>60.639158245090819</v>
      </c>
      <c r="P55" s="22">
        <f t="shared" si="5"/>
        <v>75.899663583622612</v>
      </c>
      <c r="Q55" s="11">
        <f t="shared" si="0"/>
        <v>68.269410914356712</v>
      </c>
      <c r="R55" s="290">
        <v>17.37329675741146</v>
      </c>
    </row>
    <row r="56" spans="1:18" x14ac:dyDescent="0.25">
      <c r="A56" t="s">
        <v>757</v>
      </c>
      <c r="B56" s="3" t="str">
        <f>VLOOKUP($A56,'Unit list'!$B$4:$D$176,3,0)</f>
        <v>South West</v>
      </c>
      <c r="D56" s="182">
        <v>193</v>
      </c>
      <c r="E56" s="312">
        <v>62.927097926585958</v>
      </c>
      <c r="F56" s="181">
        <f>IF($B56='Unit list'!$D$1,Mean_HbA1c_adjusted!D56,-1)</f>
        <v>-1</v>
      </c>
      <c r="G56" s="15">
        <f>IF($B56='Unit list'!$D$1,Mean_HbA1c_adjusted!E56,-1)</f>
        <v>-1</v>
      </c>
      <c r="H56" s="15">
        <f>IF($A56='Unit list'!$A$1,Mean_HbA1c_adjusted!F56,-1)</f>
        <v>-1</v>
      </c>
      <c r="I56" s="15">
        <f>IF($A56='Unit list'!$A$1,Mean_HbA1c_adjusted!G56,-1)</f>
        <v>-1</v>
      </c>
      <c r="J56" s="16"/>
      <c r="K56" s="11">
        <f t="shared" si="1"/>
        <v>54</v>
      </c>
      <c r="L56" s="17">
        <v>53</v>
      </c>
      <c r="M56" s="22">
        <f t="shared" si="2"/>
        <v>63.381461133041533</v>
      </c>
      <c r="N56" s="22">
        <f t="shared" si="3"/>
        <v>73.157360695671883</v>
      </c>
      <c r="O56" s="22">
        <f t="shared" si="4"/>
        <v>60.718951568360652</v>
      </c>
      <c r="P56" s="22">
        <f t="shared" si="5"/>
        <v>75.819870260352772</v>
      </c>
      <c r="Q56" s="11">
        <f t="shared" si="0"/>
        <v>68.269410914356712</v>
      </c>
      <c r="R56" s="290">
        <v>17.37329675741146</v>
      </c>
    </row>
    <row r="57" spans="1:18" x14ac:dyDescent="0.25">
      <c r="A57" t="s">
        <v>758</v>
      </c>
      <c r="B57" s="3" t="str">
        <f>VLOOKUP($A57,'Unit list'!$B$4:$D$176,3,0)</f>
        <v>South West</v>
      </c>
      <c r="D57" s="182">
        <v>177</v>
      </c>
      <c r="E57" s="312">
        <v>69.185817810493418</v>
      </c>
      <c r="F57" s="181">
        <f>IF($B57='Unit list'!$D$1,Mean_HbA1c_adjusted!D57,-1)</f>
        <v>-1</v>
      </c>
      <c r="G57" s="15">
        <f>IF($B57='Unit list'!$D$1,Mean_HbA1c_adjusted!E57,-1)</f>
        <v>-1</v>
      </c>
      <c r="H57" s="15">
        <f>IF($A57='Unit list'!$A$1,Mean_HbA1c_adjusted!F57,-1)</f>
        <v>-1</v>
      </c>
      <c r="I57" s="15">
        <f>IF($A57='Unit list'!$A$1,Mean_HbA1c_adjusted!G57,-1)</f>
        <v>-1</v>
      </c>
      <c r="J57" s="16"/>
      <c r="K57" s="11">
        <f t="shared" si="1"/>
        <v>55</v>
      </c>
      <c r="L57" s="17">
        <v>54</v>
      </c>
      <c r="M57" s="22">
        <f t="shared" si="2"/>
        <v>63.429176060504901</v>
      </c>
      <c r="N57" s="22">
        <f t="shared" si="3"/>
        <v>73.109645768208523</v>
      </c>
      <c r="O57" s="22">
        <f t="shared" si="4"/>
        <v>60.796296005836759</v>
      </c>
      <c r="P57" s="22">
        <f t="shared" si="5"/>
        <v>75.742525822876658</v>
      </c>
      <c r="Q57" s="11">
        <f t="shared" si="0"/>
        <v>68.269410914356712</v>
      </c>
      <c r="R57" s="290">
        <v>17.37329675741146</v>
      </c>
    </row>
    <row r="58" spans="1:18" x14ac:dyDescent="0.25">
      <c r="A58" t="s">
        <v>759</v>
      </c>
      <c r="B58" s="3" t="str">
        <f>VLOOKUP($A58,'Unit list'!$B$4:$D$176,3,0)</f>
        <v>North West</v>
      </c>
      <c r="D58" s="182">
        <v>162</v>
      </c>
      <c r="E58" s="312">
        <v>64.913787641865383</v>
      </c>
      <c r="F58" s="181">
        <f>IF($B58='Unit list'!$D$1,Mean_HbA1c_adjusted!D58,-1)</f>
        <v>-1</v>
      </c>
      <c r="G58" s="15">
        <f>IF($B58='Unit list'!$D$1,Mean_HbA1c_adjusted!E58,-1)</f>
        <v>-1</v>
      </c>
      <c r="H58" s="15">
        <f>IF($A58='Unit list'!$A$1,Mean_HbA1c_adjusted!F58,-1)</f>
        <v>-1</v>
      </c>
      <c r="I58" s="15">
        <f>IF($A58='Unit list'!$A$1,Mean_HbA1c_adjusted!G58,-1)</f>
        <v>-1</v>
      </c>
      <c r="J58" s="16"/>
      <c r="K58" s="11">
        <f t="shared" si="1"/>
        <v>56</v>
      </c>
      <c r="L58" s="17">
        <v>55</v>
      </c>
      <c r="M58" s="22">
        <f t="shared" si="2"/>
        <v>63.47551992982271</v>
      </c>
      <c r="N58" s="22">
        <f t="shared" si="3"/>
        <v>73.063301898890714</v>
      </c>
      <c r="O58" s="22">
        <f t="shared" si="4"/>
        <v>60.871314158562953</v>
      </c>
      <c r="P58" s="22">
        <f t="shared" si="5"/>
        <v>75.667507670150471</v>
      </c>
      <c r="Q58" s="11">
        <f t="shared" si="0"/>
        <v>68.269410914356712</v>
      </c>
      <c r="R58" s="290">
        <v>17.37329675741146</v>
      </c>
    </row>
    <row r="59" spans="1:18" x14ac:dyDescent="0.25">
      <c r="A59" t="s">
        <v>760</v>
      </c>
      <c r="B59" s="3" t="str">
        <f>VLOOKUP($A59,'Unit list'!$B$4:$D$176,3,0)</f>
        <v>East of England</v>
      </c>
      <c r="D59" s="182">
        <v>155</v>
      </c>
      <c r="E59" s="312">
        <v>63.419185158008069</v>
      </c>
      <c r="F59" s="181">
        <f>IF($B59='Unit list'!$D$1,Mean_HbA1c_adjusted!D59,-1)</f>
        <v>155</v>
      </c>
      <c r="G59" s="15">
        <f>IF($B59='Unit list'!$D$1,Mean_HbA1c_adjusted!E59,-1)</f>
        <v>63.419185158008069</v>
      </c>
      <c r="H59" s="15">
        <f>IF($A59='Unit list'!$A$1,Mean_HbA1c_adjusted!F59,-1)</f>
        <v>-1</v>
      </c>
      <c r="I59" s="15">
        <f>IF($A59='Unit list'!$A$1,Mean_HbA1c_adjusted!G59,-1)</f>
        <v>-1</v>
      </c>
      <c r="J59" s="16"/>
      <c r="K59" s="11">
        <f t="shared" si="1"/>
        <v>57</v>
      </c>
      <c r="L59" s="17">
        <v>56</v>
      </c>
      <c r="M59" s="22">
        <f t="shared" si="2"/>
        <v>63.520557186916328</v>
      </c>
      <c r="N59" s="22">
        <f t="shared" si="3"/>
        <v>73.018264641797089</v>
      </c>
      <c r="O59" s="22">
        <f t="shared" si="4"/>
        <v>60.944120212933349</v>
      </c>
      <c r="P59" s="22">
        <f t="shared" si="5"/>
        <v>75.594701615780068</v>
      </c>
      <c r="Q59" s="11">
        <f t="shared" si="0"/>
        <v>68.269410914356712</v>
      </c>
      <c r="R59" s="290">
        <v>17.37329675741146</v>
      </c>
    </row>
    <row r="60" spans="1:18" x14ac:dyDescent="0.25">
      <c r="A60" t="s">
        <v>761</v>
      </c>
      <c r="B60" s="3" t="str">
        <f>VLOOKUP($A60,'Unit list'!$B$4:$D$176,3,0)</f>
        <v>West Midlands</v>
      </c>
      <c r="D60" s="182">
        <v>78</v>
      </c>
      <c r="E60" s="312">
        <v>68.529852750815621</v>
      </c>
      <c r="F60" s="181">
        <f>IF($B60='Unit list'!$D$1,Mean_HbA1c_adjusted!D60,-1)</f>
        <v>-1</v>
      </c>
      <c r="G60" s="15">
        <f>IF($B60='Unit list'!$D$1,Mean_HbA1c_adjusted!E60,-1)</f>
        <v>-1</v>
      </c>
      <c r="H60" s="15">
        <f>IF($A60='Unit list'!$A$1,Mean_HbA1c_adjusted!F60,-1)</f>
        <v>-1</v>
      </c>
      <c r="I60" s="15">
        <f>IF($A60='Unit list'!$A$1,Mean_HbA1c_adjusted!G60,-1)</f>
        <v>-1</v>
      </c>
      <c r="J60" s="16"/>
      <c r="K60" s="11">
        <f t="shared" si="1"/>
        <v>58</v>
      </c>
      <c r="L60" s="17">
        <v>57</v>
      </c>
      <c r="M60" s="22">
        <f t="shared" si="2"/>
        <v>63.564348113948803</v>
      </c>
      <c r="N60" s="22">
        <f t="shared" si="3"/>
        <v>72.974473714764628</v>
      </c>
      <c r="O60" s="22">
        <f t="shared" si="4"/>
        <v>61.014820668162741</v>
      </c>
      <c r="P60" s="22">
        <f t="shared" si="5"/>
        <v>75.524001160550682</v>
      </c>
      <c r="Q60" s="11">
        <f t="shared" si="0"/>
        <v>68.269410914356712</v>
      </c>
      <c r="R60" s="290">
        <v>17.37329675741146</v>
      </c>
    </row>
    <row r="61" spans="1:18" x14ac:dyDescent="0.25">
      <c r="A61" t="s">
        <v>762</v>
      </c>
      <c r="B61" s="3" t="str">
        <f>VLOOKUP($A61,'Unit list'!$B$4:$D$176,3,0)</f>
        <v>North West</v>
      </c>
      <c r="D61" s="182">
        <v>362</v>
      </c>
      <c r="E61" s="312">
        <v>67.331103239886261</v>
      </c>
      <c r="F61" s="181">
        <f>IF($B61='Unit list'!$D$1,Mean_HbA1c_adjusted!D61,-1)</f>
        <v>-1</v>
      </c>
      <c r="G61" s="15">
        <f>IF($B61='Unit list'!$D$1,Mean_HbA1c_adjusted!E61,-1)</f>
        <v>-1</v>
      </c>
      <c r="H61" s="15">
        <f>IF($A61='Unit list'!$A$1,Mean_HbA1c_adjusted!F61,-1)</f>
        <v>-1</v>
      </c>
      <c r="I61" s="15">
        <f>IF($A61='Unit list'!$A$1,Mean_HbA1c_adjusted!G61,-1)</f>
        <v>-1</v>
      </c>
      <c r="J61" s="16"/>
      <c r="K61" s="11">
        <f t="shared" si="1"/>
        <v>59</v>
      </c>
      <c r="L61" s="17">
        <v>58</v>
      </c>
      <c r="M61" s="22">
        <f t="shared" si="2"/>
        <v>63.60694916900691</v>
      </c>
      <c r="N61" s="22">
        <f t="shared" si="3"/>
        <v>72.931872659706514</v>
      </c>
      <c r="O61" s="22">
        <f t="shared" si="4"/>
        <v>61.083514988415509</v>
      </c>
      <c r="P61" s="22">
        <f t="shared" si="5"/>
        <v>75.455306840297922</v>
      </c>
      <c r="Q61" s="11">
        <f t="shared" si="0"/>
        <v>68.269410914356712</v>
      </c>
      <c r="R61" s="290">
        <v>17.37329675741146</v>
      </c>
    </row>
    <row r="62" spans="1:18" x14ac:dyDescent="0.25">
      <c r="A62" t="s">
        <v>763</v>
      </c>
      <c r="B62" s="3" t="str">
        <f>VLOOKUP($A62,'Unit list'!$B$4:$D$176,3,0)</f>
        <v>South Central</v>
      </c>
      <c r="D62" s="182">
        <v>47</v>
      </c>
      <c r="E62" s="312">
        <v>67.654543587519285</v>
      </c>
      <c r="F62" s="181">
        <f>IF($B62='Unit list'!$D$1,Mean_HbA1c_adjusted!D62,-1)</f>
        <v>-1</v>
      </c>
      <c r="G62" s="15">
        <f>IF($B62='Unit list'!$D$1,Mean_HbA1c_adjusted!E62,-1)</f>
        <v>-1</v>
      </c>
      <c r="H62" s="15">
        <f>IF($A62='Unit list'!$A$1,Mean_HbA1c_adjusted!F62,-1)</f>
        <v>-1</v>
      </c>
      <c r="I62" s="15">
        <f>IF($A62='Unit list'!$A$1,Mean_HbA1c_adjusted!G62,-1)</f>
        <v>-1</v>
      </c>
      <c r="J62" s="16"/>
      <c r="K62" s="11">
        <f t="shared" si="1"/>
        <v>60</v>
      </c>
      <c r="L62" s="17">
        <v>59</v>
      </c>
      <c r="M62" s="22">
        <f t="shared" si="2"/>
        <v>63.648413292510497</v>
      </c>
      <c r="N62" s="22">
        <f t="shared" si="3"/>
        <v>72.890408536202926</v>
      </c>
      <c r="O62" s="22">
        <f t="shared" si="4"/>
        <v>61.150296188635416</v>
      </c>
      <c r="P62" s="22">
        <f t="shared" si="5"/>
        <v>75.388525640078015</v>
      </c>
      <c r="Q62" s="11">
        <f t="shared" si="0"/>
        <v>68.269410914356712</v>
      </c>
      <c r="R62" s="290">
        <v>17.37329675741146</v>
      </c>
    </row>
    <row r="63" spans="1:18" x14ac:dyDescent="0.25">
      <c r="A63" t="s">
        <v>764</v>
      </c>
      <c r="B63" s="3" t="str">
        <f>VLOOKUP($A63,'Unit list'!$B$4:$D$176,3,0)</f>
        <v>East of England</v>
      </c>
      <c r="D63" s="182">
        <v>162</v>
      </c>
      <c r="E63" s="312">
        <v>71.24125651247013</v>
      </c>
      <c r="F63" s="181">
        <f>IF($B63='Unit list'!$D$1,Mean_HbA1c_adjusted!D63,-1)</f>
        <v>162</v>
      </c>
      <c r="G63" s="15">
        <f>IF($B63='Unit list'!$D$1,Mean_HbA1c_adjusted!E63,-1)</f>
        <v>71.24125651247013</v>
      </c>
      <c r="H63" s="15">
        <f>IF($A63='Unit list'!$A$1,Mean_HbA1c_adjusted!F63,-1)</f>
        <v>-1</v>
      </c>
      <c r="I63" s="15">
        <f>IF($A63='Unit list'!$A$1,Mean_HbA1c_adjusted!G63,-1)</f>
        <v>-1</v>
      </c>
      <c r="J63" s="16"/>
      <c r="K63" s="11">
        <f t="shared" si="1"/>
        <v>61</v>
      </c>
      <c r="L63" s="17">
        <v>60</v>
      </c>
      <c r="M63" s="22">
        <f t="shared" si="2"/>
        <v>63.688790184133914</v>
      </c>
      <c r="N63" s="22">
        <f t="shared" si="3"/>
        <v>72.850031644579502</v>
      </c>
      <c r="O63" s="22">
        <f t="shared" si="4"/>
        <v>61.215251361890267</v>
      </c>
      <c r="P63" s="22">
        <f t="shared" si="5"/>
        <v>75.323570466823156</v>
      </c>
      <c r="Q63" s="11">
        <f t="shared" si="0"/>
        <v>68.269410914356712</v>
      </c>
      <c r="R63" s="290">
        <v>17.37329675741146</v>
      </c>
    </row>
    <row r="64" spans="1:18" x14ac:dyDescent="0.25">
      <c r="A64" t="s">
        <v>765</v>
      </c>
      <c r="B64" s="3" t="str">
        <f>VLOOKUP($A64,'Unit list'!$B$4:$D$176,3,0)</f>
        <v>West Midlands</v>
      </c>
      <c r="D64" s="182">
        <v>196</v>
      </c>
      <c r="E64" s="312">
        <v>69.34820500127789</v>
      </c>
      <c r="F64" s="181">
        <f>IF($B64='Unit list'!$D$1,Mean_HbA1c_adjusted!D64,-1)</f>
        <v>-1</v>
      </c>
      <c r="G64" s="15">
        <f>IF($B64='Unit list'!$D$1,Mean_HbA1c_adjusted!E64,-1)</f>
        <v>-1</v>
      </c>
      <c r="H64" s="15">
        <f>IF($A64='Unit list'!$A$1,Mean_HbA1c_adjusted!F64,-1)</f>
        <v>-1</v>
      </c>
      <c r="I64" s="15">
        <f>IF($A64='Unit list'!$A$1,Mean_HbA1c_adjusted!G64,-1)</f>
        <v>-1</v>
      </c>
      <c r="J64" s="16"/>
      <c r="K64" s="11">
        <f t="shared" si="1"/>
        <v>62</v>
      </c>
      <c r="L64" s="17">
        <v>61</v>
      </c>
      <c r="M64" s="22">
        <f t="shared" si="2"/>
        <v>63.728126553536214</v>
      </c>
      <c r="N64" s="22">
        <f t="shared" si="3"/>
        <v>72.81069527517721</v>
      </c>
      <c r="O64" s="22">
        <f t="shared" si="4"/>
        <v>61.278462155002593</v>
      </c>
      <c r="P64" s="22">
        <f t="shared" si="5"/>
        <v>75.260359673710823</v>
      </c>
      <c r="Q64" s="11">
        <f t="shared" si="0"/>
        <v>68.269410914356712</v>
      </c>
      <c r="R64" s="290">
        <v>17.37329675741146</v>
      </c>
    </row>
    <row r="65" spans="1:18" x14ac:dyDescent="0.25">
      <c r="A65" t="s">
        <v>766</v>
      </c>
      <c r="B65" s="3" t="str">
        <f>VLOOKUP($A65,'Unit list'!$B$4:$D$176,3,0)</f>
        <v>North East</v>
      </c>
      <c r="D65" s="182">
        <v>181</v>
      </c>
      <c r="E65" s="312">
        <v>64.580171508860502</v>
      </c>
      <c r="F65" s="181">
        <f>IF($B65='Unit list'!$D$1,Mean_HbA1c_adjusted!D65,-1)</f>
        <v>-1</v>
      </c>
      <c r="G65" s="15">
        <f>IF($B65='Unit list'!$D$1,Mean_HbA1c_adjusted!E65,-1)</f>
        <v>-1</v>
      </c>
      <c r="H65" s="15">
        <f>IF($A65='Unit list'!$A$1,Mean_HbA1c_adjusted!F65,-1)</f>
        <v>-1</v>
      </c>
      <c r="I65" s="15">
        <f>IF($A65='Unit list'!$A$1,Mean_HbA1c_adjusted!G65,-1)</f>
        <v>-1</v>
      </c>
      <c r="J65" s="16"/>
      <c r="K65" s="11">
        <f t="shared" si="1"/>
        <v>63</v>
      </c>
      <c r="L65" s="17">
        <v>62</v>
      </c>
      <c r="M65" s="22">
        <f t="shared" si="2"/>
        <v>63.766466347778596</v>
      </c>
      <c r="N65" s="22">
        <f t="shared" si="3"/>
        <v>72.772355480934834</v>
      </c>
      <c r="O65" s="22">
        <f t="shared" si="4"/>
        <v>61.340005198349537</v>
      </c>
      <c r="P65" s="22">
        <f t="shared" si="5"/>
        <v>75.198816630363879</v>
      </c>
      <c r="Q65" s="11">
        <f t="shared" si="0"/>
        <v>68.269410914356712</v>
      </c>
      <c r="R65" s="290">
        <v>17.37329675741146</v>
      </c>
    </row>
    <row r="66" spans="1:18" x14ac:dyDescent="0.25">
      <c r="A66" t="s">
        <v>767</v>
      </c>
      <c r="B66" s="3" t="str">
        <f>VLOOKUP($A66,'Unit list'!$B$4:$D$176,3,0)</f>
        <v>London and South East</v>
      </c>
      <c r="D66" s="182">
        <v>82</v>
      </c>
      <c r="E66" s="312">
        <v>74.122059164201133</v>
      </c>
      <c r="F66" s="181">
        <f>IF($B66='Unit list'!$D$1,Mean_HbA1c_adjusted!D66,-1)</f>
        <v>-1</v>
      </c>
      <c r="G66" s="15">
        <f>IF($B66='Unit list'!$D$1,Mean_HbA1c_adjusted!E66,-1)</f>
        <v>-1</v>
      </c>
      <c r="H66" s="15">
        <f>IF($A66='Unit list'!$A$1,Mean_HbA1c_adjusted!F66,-1)</f>
        <v>-1</v>
      </c>
      <c r="I66" s="15">
        <f>IF($A66='Unit list'!$A$1,Mean_HbA1c_adjusted!G66,-1)</f>
        <v>-1</v>
      </c>
      <c r="J66" s="16"/>
      <c r="K66" s="11">
        <f t="shared" si="1"/>
        <v>64</v>
      </c>
      <c r="L66" s="17">
        <v>63</v>
      </c>
      <c r="M66" s="22">
        <f t="shared" si="2"/>
        <v>63.803850957948725</v>
      </c>
      <c r="N66" s="22">
        <f t="shared" si="3"/>
        <v>72.734970870764698</v>
      </c>
      <c r="O66" s="22">
        <f t="shared" si="4"/>
        <v>61.399952494956857</v>
      </c>
      <c r="P66" s="22">
        <f t="shared" si="5"/>
        <v>75.138869333756574</v>
      </c>
      <c r="Q66" s="11">
        <f t="shared" si="0"/>
        <v>68.269410914356712</v>
      </c>
      <c r="R66" s="290">
        <v>17.37329675741146</v>
      </c>
    </row>
    <row r="67" spans="1:18" x14ac:dyDescent="0.25">
      <c r="A67" t="s">
        <v>768</v>
      </c>
      <c r="B67" s="3" t="str">
        <f>VLOOKUP($A67,'Unit list'!$B$4:$D$176,3,0)</f>
        <v>West Midlands</v>
      </c>
      <c r="D67" s="182">
        <v>54</v>
      </c>
      <c r="E67" s="312">
        <v>67.574307777513383</v>
      </c>
      <c r="F67" s="181">
        <f>IF($B67='Unit list'!$D$1,Mean_HbA1c_adjusted!D67,-1)</f>
        <v>-1</v>
      </c>
      <c r="G67" s="15">
        <f>IF($B67='Unit list'!$D$1,Mean_HbA1c_adjusted!E67,-1)</f>
        <v>-1</v>
      </c>
      <c r="H67" s="15">
        <f>IF($A67='Unit list'!$A$1,Mean_HbA1c_adjusted!F67,-1)</f>
        <v>-1</v>
      </c>
      <c r="I67" s="15">
        <f>IF($A67='Unit list'!$A$1,Mean_HbA1c_adjusted!G67,-1)</f>
        <v>-1</v>
      </c>
      <c r="J67" s="16"/>
      <c r="K67" s="11">
        <f t="shared" si="1"/>
        <v>65</v>
      </c>
      <c r="L67" s="17">
        <v>64</v>
      </c>
      <c r="M67" s="22">
        <f t="shared" si="2"/>
        <v>63.840319407202202</v>
      </c>
      <c r="N67" s="22">
        <f t="shared" si="3"/>
        <v>72.698502421511222</v>
      </c>
      <c r="O67" s="22">
        <f t="shared" si="4"/>
        <v>61.458371773362352</v>
      </c>
      <c r="P67" s="22">
        <f t="shared" si="5"/>
        <v>75.080450055351065</v>
      </c>
      <c r="Q67" s="11">
        <f t="shared" ref="Q67:Q130" si="6">IF(L67="","",$E$179)</f>
        <v>68.269410914356712</v>
      </c>
      <c r="R67" s="290">
        <v>17.37329675741146</v>
      </c>
    </row>
    <row r="68" spans="1:18" x14ac:dyDescent="0.25">
      <c r="A68" t="s">
        <v>769</v>
      </c>
      <c r="B68" s="3" t="str">
        <f>VLOOKUP($A68,'Unit list'!$B$4:$D$176,3,0)</f>
        <v>London and South East</v>
      </c>
      <c r="D68" s="182">
        <v>128</v>
      </c>
      <c r="E68" s="312">
        <v>71.438435370432941</v>
      </c>
      <c r="F68" s="181">
        <f>IF($B68='Unit list'!$D$1,Mean_HbA1c_adjusted!D68,-1)</f>
        <v>-1</v>
      </c>
      <c r="G68" s="15">
        <f>IF($B68='Unit list'!$D$1,Mean_HbA1c_adjusted!E68,-1)</f>
        <v>-1</v>
      </c>
      <c r="H68" s="15">
        <f>IF($A68='Unit list'!$A$1,Mean_HbA1c_adjusted!F68,-1)</f>
        <v>-1</v>
      </c>
      <c r="I68" s="15">
        <f>IF($A68='Unit list'!$A$1,Mean_HbA1c_adjusted!G68,-1)</f>
        <v>-1</v>
      </c>
      <c r="J68" s="16"/>
      <c r="K68" s="11">
        <f t="shared" si="1"/>
        <v>66</v>
      </c>
      <c r="L68" s="17">
        <v>65</v>
      </c>
      <c r="M68" s="22">
        <f t="shared" si="2"/>
        <v>63.87590852216492</v>
      </c>
      <c r="N68" s="22">
        <f t="shared" si="3"/>
        <v>72.662913306548504</v>
      </c>
      <c r="O68" s="22">
        <f t="shared" si="4"/>
        <v>61.515326808166236</v>
      </c>
      <c r="P68" s="22">
        <f t="shared" si="5"/>
        <v>75.023495020547188</v>
      </c>
      <c r="Q68" s="11">
        <f t="shared" si="6"/>
        <v>68.269410914356712</v>
      </c>
      <c r="R68" s="290">
        <v>17.37329675741146</v>
      </c>
    </row>
    <row r="69" spans="1:18" x14ac:dyDescent="0.25">
      <c r="A69" t="s">
        <v>770</v>
      </c>
      <c r="B69" s="3" t="str">
        <f>VLOOKUP($A69,'Unit list'!$B$4:$D$176,3,0)</f>
        <v>East of England</v>
      </c>
      <c r="D69" s="182">
        <v>99</v>
      </c>
      <c r="E69" s="312">
        <v>66.25994482463625</v>
      </c>
      <c r="F69" s="181">
        <f>IF($B69='Unit list'!$D$1,Mean_HbA1c_adjusted!D69,-1)</f>
        <v>99</v>
      </c>
      <c r="G69" s="15">
        <f>IF($B69='Unit list'!$D$1,Mean_HbA1c_adjusted!E69,-1)</f>
        <v>66.25994482463625</v>
      </c>
      <c r="H69" s="15">
        <f>IF($A69='Unit list'!$A$1,Mean_HbA1c_adjusted!F69,-1)</f>
        <v>-1</v>
      </c>
      <c r="I69" s="15">
        <f>IF($A69='Unit list'!$A$1,Mean_HbA1c_adjusted!G69,-1)</f>
        <v>-1</v>
      </c>
      <c r="J69" s="16"/>
      <c r="K69" s="11">
        <f t="shared" si="1"/>
        <v>67</v>
      </c>
      <c r="L69" s="17">
        <v>66</v>
      </c>
      <c r="M69" s="22">
        <f t="shared" ref="M69:M132" si="7">$Q69-TINV(1-95.44/100,$L69-1)*$R69/SQRT($L69)</f>
        <v>63.910653089408918</v>
      </c>
      <c r="N69" s="22">
        <f t="shared" ref="N69:N132" si="8">$Q69+TINV(1-95.44/100,$L69-1)*$R69/SQRT($L69)</f>
        <v>72.628168739304513</v>
      </c>
      <c r="O69" s="22">
        <f t="shared" ref="O69:O132" si="9">$Q69-TINV(1-99.74/100,$L69-1)*$R69/SQRT($L69)</f>
        <v>61.570877711705506</v>
      </c>
      <c r="P69" s="22">
        <f t="shared" ref="P69:P132" si="10">$Q69+TINV(1-99.74/100,$L69-1)*$R69/SQRT($L69)</f>
        <v>74.967944117007917</v>
      </c>
      <c r="Q69" s="11">
        <f t="shared" si="6"/>
        <v>68.269410914356712</v>
      </c>
      <c r="R69" s="290">
        <v>17.37329675741146</v>
      </c>
    </row>
    <row r="70" spans="1:18" x14ac:dyDescent="0.25">
      <c r="A70" t="s">
        <v>771</v>
      </c>
      <c r="B70" s="3" t="str">
        <f>VLOOKUP($A70,'Unit list'!$B$4:$D$176,3,0)</f>
        <v>London and South East</v>
      </c>
      <c r="D70" s="182">
        <v>111</v>
      </c>
      <c r="E70" s="312">
        <v>64.837369819907948</v>
      </c>
      <c r="F70" s="181">
        <f>IF($B70='Unit list'!$D$1,Mean_HbA1c_adjusted!D70,-1)</f>
        <v>-1</v>
      </c>
      <c r="G70" s="15">
        <f>IF($B70='Unit list'!$D$1,Mean_HbA1c_adjusted!E70,-1)</f>
        <v>-1</v>
      </c>
      <c r="H70" s="15">
        <f>IF($A70='Unit list'!$A$1,Mean_HbA1c_adjusted!F70,-1)</f>
        <v>-1</v>
      </c>
      <c r="I70" s="15">
        <f>IF($A70='Unit list'!$A$1,Mean_HbA1c_adjusted!G70,-1)</f>
        <v>-1</v>
      </c>
      <c r="J70" s="16"/>
      <c r="K70" s="11">
        <f t="shared" ref="K70:K133" si="11">K69+1</f>
        <v>68</v>
      </c>
      <c r="L70" s="17">
        <v>67</v>
      </c>
      <c r="M70" s="22">
        <f t="shared" si="7"/>
        <v>63.944585998514377</v>
      </c>
      <c r="N70" s="22">
        <f t="shared" si="8"/>
        <v>72.59423583019904</v>
      </c>
      <c r="O70" s="22">
        <f t="shared" si="9"/>
        <v>61.625081199874678</v>
      </c>
      <c r="P70" s="22">
        <f t="shared" si="10"/>
        <v>74.913740628838738</v>
      </c>
      <c r="Q70" s="11">
        <f t="shared" si="6"/>
        <v>68.269410914356712</v>
      </c>
      <c r="R70" s="290">
        <v>17.37329675741146</v>
      </c>
    </row>
    <row r="71" spans="1:18" x14ac:dyDescent="0.25">
      <c r="A71" t="s">
        <v>772</v>
      </c>
      <c r="B71" s="3" t="str">
        <f>VLOOKUP($A71,'Unit list'!$B$4:$D$176,3,0)</f>
        <v>London and South East</v>
      </c>
      <c r="D71" s="182">
        <v>162</v>
      </c>
      <c r="E71" s="312">
        <v>72.133755609255999</v>
      </c>
      <c r="F71" s="181">
        <f>IF($B71='Unit list'!$D$1,Mean_HbA1c_adjusted!D71,-1)</f>
        <v>-1</v>
      </c>
      <c r="G71" s="15">
        <f>IF($B71='Unit list'!$D$1,Mean_HbA1c_adjusted!E71,-1)</f>
        <v>-1</v>
      </c>
      <c r="H71" s="15">
        <f>IF($A71='Unit list'!$A$1,Mean_HbA1c_adjusted!F71,-1)</f>
        <v>-1</v>
      </c>
      <c r="I71" s="15">
        <f>IF($A71='Unit list'!$A$1,Mean_HbA1c_adjusted!G71,-1)</f>
        <v>-1</v>
      </c>
      <c r="J71" s="16"/>
      <c r="K71" s="11">
        <f t="shared" si="11"/>
        <v>69</v>
      </c>
      <c r="L71" s="17">
        <v>68</v>
      </c>
      <c r="M71" s="22">
        <f t="shared" si="7"/>
        <v>63.977738373055921</v>
      </c>
      <c r="N71" s="22">
        <f t="shared" si="8"/>
        <v>72.56108345565751</v>
      </c>
      <c r="O71" s="22">
        <f t="shared" si="9"/>
        <v>61.67799083475628</v>
      </c>
      <c r="P71" s="22">
        <f t="shared" si="10"/>
        <v>74.860830993957137</v>
      </c>
      <c r="Q71" s="11">
        <f t="shared" si="6"/>
        <v>68.269410914356712</v>
      </c>
      <c r="R71" s="290">
        <v>17.37329675741146</v>
      </c>
    </row>
    <row r="72" spans="1:18" x14ac:dyDescent="0.25">
      <c r="A72" t="s">
        <v>773</v>
      </c>
      <c r="B72" s="3" t="str">
        <f>VLOOKUP($A72,'Unit list'!$B$4:$D$176,3,0)</f>
        <v>North West</v>
      </c>
      <c r="D72" s="182">
        <v>250</v>
      </c>
      <c r="E72" s="312">
        <v>66.07258638582735</v>
      </c>
      <c r="F72" s="181">
        <f>IF($B72='Unit list'!$D$1,Mean_HbA1c_adjusted!D72,-1)</f>
        <v>-1</v>
      </c>
      <c r="G72" s="15">
        <f>IF($B72='Unit list'!$D$1,Mean_HbA1c_adjusted!E72,-1)</f>
        <v>-1</v>
      </c>
      <c r="H72" s="15">
        <f>IF($A72='Unit list'!$A$1,Mean_HbA1c_adjusted!F72,-1)</f>
        <v>-1</v>
      </c>
      <c r="I72" s="15">
        <f>IF($A72='Unit list'!$A$1,Mean_HbA1c_adjusted!G72,-1)</f>
        <v>-1</v>
      </c>
      <c r="J72" s="16"/>
      <c r="K72" s="11">
        <f t="shared" si="11"/>
        <v>70</v>
      </c>
      <c r="L72" s="17">
        <v>69</v>
      </c>
      <c r="M72" s="22">
        <f t="shared" si="7"/>
        <v>64.010139690699845</v>
      </c>
      <c r="N72" s="22">
        <f t="shared" si="8"/>
        <v>72.528682138013579</v>
      </c>
      <c r="O72" s="22">
        <f t="shared" si="9"/>
        <v>61.729657246413083</v>
      </c>
      <c r="P72" s="22">
        <f t="shared" si="10"/>
        <v>74.80916458230034</v>
      </c>
      <c r="Q72" s="11">
        <f t="shared" si="6"/>
        <v>68.269410914356712</v>
      </c>
      <c r="R72" s="290">
        <v>17.37329675741146</v>
      </c>
    </row>
    <row r="73" spans="1:18" x14ac:dyDescent="0.25">
      <c r="A73" t="s">
        <v>774</v>
      </c>
      <c r="B73" s="3" t="str">
        <f>VLOOKUP($A73,'Unit list'!$B$4:$D$176,3,0)</f>
        <v>Wales</v>
      </c>
      <c r="D73" s="182">
        <v>67</v>
      </c>
      <c r="E73" s="312">
        <v>71.491314101352273</v>
      </c>
      <c r="F73" s="181">
        <f>IF($B73='Unit list'!$D$1,Mean_HbA1c_adjusted!D73,-1)</f>
        <v>-1</v>
      </c>
      <c r="G73" s="15">
        <f>IF($B73='Unit list'!$D$1,Mean_HbA1c_adjusted!E73,-1)</f>
        <v>-1</v>
      </c>
      <c r="H73" s="15">
        <f>IF($A73='Unit list'!$A$1,Mean_HbA1c_adjusted!F73,-1)</f>
        <v>-1</v>
      </c>
      <c r="I73" s="15">
        <f>IF($A73='Unit list'!$A$1,Mean_HbA1c_adjusted!G73,-1)</f>
        <v>-1</v>
      </c>
      <c r="J73" s="16"/>
      <c r="K73" s="11">
        <f t="shared" si="11"/>
        <v>71</v>
      </c>
      <c r="L73" s="17">
        <v>70</v>
      </c>
      <c r="M73" s="22">
        <f t="shared" si="7"/>
        <v>64.041817893466344</v>
      </c>
      <c r="N73" s="22">
        <f t="shared" si="8"/>
        <v>72.497003935247079</v>
      </c>
      <c r="O73" s="22">
        <f t="shared" si="9"/>
        <v>61.780128335923123</v>
      </c>
      <c r="P73" s="22">
        <f t="shared" si="10"/>
        <v>74.7586934927903</v>
      </c>
      <c r="Q73" s="11">
        <f t="shared" si="6"/>
        <v>68.269410914356712</v>
      </c>
      <c r="R73" s="290">
        <v>17.37329675741146</v>
      </c>
    </row>
    <row r="74" spans="1:18" x14ac:dyDescent="0.25">
      <c r="A74" t="s">
        <v>775</v>
      </c>
      <c r="B74" s="3" t="str">
        <f>VLOOKUP($A74,'Unit list'!$B$4:$D$176,3,0)</f>
        <v>West Midlands</v>
      </c>
      <c r="D74" s="182">
        <v>258</v>
      </c>
      <c r="E74" s="312">
        <v>67.557316930987113</v>
      </c>
      <c r="F74" s="181">
        <f>IF($B74='Unit list'!$D$1,Mean_HbA1c_adjusted!D74,-1)</f>
        <v>-1</v>
      </c>
      <c r="G74" s="15">
        <f>IF($B74='Unit list'!$D$1,Mean_HbA1c_adjusted!E74,-1)</f>
        <v>-1</v>
      </c>
      <c r="H74" s="15">
        <f>IF($A74='Unit list'!$A$1,Mean_HbA1c_adjusted!F74,-1)</f>
        <v>-1</v>
      </c>
      <c r="I74" s="15">
        <f>IF($A74='Unit list'!$A$1,Mean_HbA1c_adjusted!G74,-1)</f>
        <v>-1</v>
      </c>
      <c r="J74" s="16"/>
      <c r="K74" s="11">
        <f t="shared" si="11"/>
        <v>72</v>
      </c>
      <c r="L74" s="17">
        <v>71</v>
      </c>
      <c r="M74" s="22">
        <f t="shared" si="7"/>
        <v>64.072799489094677</v>
      </c>
      <c r="N74" s="22">
        <f t="shared" si="8"/>
        <v>72.466022339618746</v>
      </c>
      <c r="O74" s="22">
        <f t="shared" si="9"/>
        <v>61.829449461502733</v>
      </c>
      <c r="P74" s="22">
        <f t="shared" si="10"/>
        <v>74.70937236721069</v>
      </c>
      <c r="Q74" s="11">
        <f t="shared" si="6"/>
        <v>68.269410914356712</v>
      </c>
      <c r="R74" s="290">
        <v>17.37329675741146</v>
      </c>
    </row>
    <row r="75" spans="1:18" x14ac:dyDescent="0.25">
      <c r="A75" t="s">
        <v>776</v>
      </c>
      <c r="B75" s="3" t="str">
        <f>VLOOKUP($A75,'Unit list'!$B$4:$D$176,3,0)</f>
        <v>South West</v>
      </c>
      <c r="D75" s="182">
        <v>178</v>
      </c>
      <c r="E75" s="312">
        <v>66.438129285765271</v>
      </c>
      <c r="F75" s="181">
        <f>IF($B75='Unit list'!$D$1,Mean_HbA1c_adjusted!D75,-1)</f>
        <v>-1</v>
      </c>
      <c r="G75" s="15">
        <f>IF($B75='Unit list'!$D$1,Mean_HbA1c_adjusted!E75,-1)</f>
        <v>-1</v>
      </c>
      <c r="H75" s="15">
        <f>IF($A75='Unit list'!$A$1,Mean_HbA1c_adjusted!F75,-1)</f>
        <v>-1</v>
      </c>
      <c r="I75" s="15">
        <f>IF($A75='Unit list'!$A$1,Mean_HbA1c_adjusted!G75,-1)</f>
        <v>-1</v>
      </c>
      <c r="J75" s="16"/>
      <c r="K75" s="11">
        <f t="shared" si="11"/>
        <v>73</v>
      </c>
      <c r="L75" s="17">
        <v>72</v>
      </c>
      <c r="M75" s="22">
        <f t="shared" si="7"/>
        <v>64.103109644347597</v>
      </c>
      <c r="N75" s="22">
        <f t="shared" si="8"/>
        <v>72.435712184365826</v>
      </c>
      <c r="O75" s="22">
        <f t="shared" si="9"/>
        <v>61.877663609356361</v>
      </c>
      <c r="P75" s="22">
        <f t="shared" si="10"/>
        <v>74.661158219357063</v>
      </c>
      <c r="Q75" s="11">
        <f t="shared" si="6"/>
        <v>68.269410914356712</v>
      </c>
      <c r="R75" s="290">
        <v>17.37329675741146</v>
      </c>
    </row>
    <row r="76" spans="1:18" x14ac:dyDescent="0.25">
      <c r="A76" t="s">
        <v>777</v>
      </c>
      <c r="B76" s="3" t="str">
        <f>VLOOKUP($A76,'Unit list'!$B$4:$D$176,3,0)</f>
        <v>West Midlands</v>
      </c>
      <c r="D76" s="182">
        <v>45</v>
      </c>
      <c r="E76" s="312">
        <v>62.806039018182616</v>
      </c>
      <c r="F76" s="181">
        <f>IF($B76='Unit list'!$D$1,Mean_HbA1c_adjusted!D76,-1)</f>
        <v>-1</v>
      </c>
      <c r="G76" s="15">
        <f>IF($B76='Unit list'!$D$1,Mean_HbA1c_adjusted!E76,-1)</f>
        <v>-1</v>
      </c>
      <c r="H76" s="15">
        <f>IF($A76='Unit list'!$A$1,Mean_HbA1c_adjusted!F76,-1)</f>
        <v>-1</v>
      </c>
      <c r="I76" s="15">
        <f>IF($A76='Unit list'!$A$1,Mean_HbA1c_adjusted!G76,-1)</f>
        <v>-1</v>
      </c>
      <c r="J76" s="16"/>
      <c r="K76" s="11">
        <f t="shared" si="11"/>
        <v>74</v>
      </c>
      <c r="L76" s="17">
        <v>73</v>
      </c>
      <c r="M76" s="22">
        <f t="shared" si="7"/>
        <v>64.132772271001841</v>
      </c>
      <c r="N76" s="22">
        <f t="shared" si="8"/>
        <v>72.406049557711583</v>
      </c>
      <c r="O76" s="22">
        <f t="shared" si="9"/>
        <v>61.92481155071183</v>
      </c>
      <c r="P76" s="22">
        <f t="shared" si="10"/>
        <v>74.614010278001587</v>
      </c>
      <c r="Q76" s="11">
        <f t="shared" si="6"/>
        <v>68.269410914356712</v>
      </c>
      <c r="R76" s="290">
        <v>17.37329675741146</v>
      </c>
    </row>
    <row r="77" spans="1:18" x14ac:dyDescent="0.25">
      <c r="A77" t="s">
        <v>778</v>
      </c>
      <c r="B77" s="3" t="str">
        <f>VLOOKUP($A77,'Unit list'!$B$4:$D$176,3,0)</f>
        <v>East of England</v>
      </c>
      <c r="D77" s="182">
        <v>266</v>
      </c>
      <c r="E77" s="312">
        <v>66.641511791909139</v>
      </c>
      <c r="F77" s="181">
        <f>IF($B77='Unit list'!$D$1,Mean_HbA1c_adjusted!D77,-1)</f>
        <v>266</v>
      </c>
      <c r="G77" s="15">
        <f>IF($B77='Unit list'!$D$1,Mean_HbA1c_adjusted!E77,-1)</f>
        <v>66.641511791909139</v>
      </c>
      <c r="H77" s="15">
        <f>IF($A77='Unit list'!$A$1,Mean_HbA1c_adjusted!F77,-1)</f>
        <v>-1</v>
      </c>
      <c r="I77" s="15">
        <f>IF($A77='Unit list'!$A$1,Mean_HbA1c_adjusted!G77,-1)</f>
        <v>-1</v>
      </c>
      <c r="J77" s="16"/>
      <c r="K77" s="11">
        <f t="shared" si="11"/>
        <v>75</v>
      </c>
      <c r="L77" s="17">
        <v>74</v>
      </c>
      <c r="M77" s="22">
        <f t="shared" si="7"/>
        <v>64.161810105192885</v>
      </c>
      <c r="N77" s="22">
        <f t="shared" si="8"/>
        <v>72.377011723520539</v>
      </c>
      <c r="O77" s="22">
        <f t="shared" si="9"/>
        <v>61.970931986341078</v>
      </c>
      <c r="P77" s="22">
        <f t="shared" si="10"/>
        <v>74.567889842372338</v>
      </c>
      <c r="Q77" s="11">
        <f t="shared" si="6"/>
        <v>68.269410914356712</v>
      </c>
      <c r="R77" s="290">
        <v>17.37329675741146</v>
      </c>
    </row>
    <row r="78" spans="1:18" x14ac:dyDescent="0.25">
      <c r="A78" t="s">
        <v>779</v>
      </c>
      <c r="B78" s="3" t="str">
        <f>VLOOKUP($A78,'Unit list'!$B$4:$D$176,3,0)</f>
        <v>South West</v>
      </c>
      <c r="D78" s="182">
        <v>77</v>
      </c>
      <c r="E78" s="312">
        <v>66.226036353593798</v>
      </c>
      <c r="F78" s="181">
        <f>IF($B78='Unit list'!$D$1,Mean_HbA1c_adjusted!D78,-1)</f>
        <v>-1</v>
      </c>
      <c r="G78" s="15">
        <f>IF($B78='Unit list'!$D$1,Mean_HbA1c_adjusted!E78,-1)</f>
        <v>-1</v>
      </c>
      <c r="H78" s="15">
        <f>IF($A78='Unit list'!$A$1,Mean_HbA1c_adjusted!F78,-1)</f>
        <v>-1</v>
      </c>
      <c r="I78" s="15">
        <f>IF($A78='Unit list'!$A$1,Mean_HbA1c_adjusted!G78,-1)</f>
        <v>-1</v>
      </c>
      <c r="J78" s="16"/>
      <c r="K78" s="11">
        <f t="shared" si="11"/>
        <v>76</v>
      </c>
      <c r="L78" s="17">
        <v>75</v>
      </c>
      <c r="M78" s="22">
        <f t="shared" si="7"/>
        <v>64.190244780712504</v>
      </c>
      <c r="N78" s="22">
        <f t="shared" si="8"/>
        <v>72.348577048000919</v>
      </c>
      <c r="O78" s="22">
        <f t="shared" si="9"/>
        <v>62.016061679727549</v>
      </c>
      <c r="P78" s="22">
        <f t="shared" si="10"/>
        <v>74.522760148985867</v>
      </c>
      <c r="Q78" s="11">
        <f t="shared" si="6"/>
        <v>68.269410914356712</v>
      </c>
      <c r="R78" s="290">
        <v>17.37329675741146</v>
      </c>
    </row>
    <row r="79" spans="1:18" x14ac:dyDescent="0.25">
      <c r="A79" t="s">
        <v>780</v>
      </c>
      <c r="B79" s="3" t="str">
        <f>VLOOKUP($A79,'Unit list'!$B$4:$D$176,3,0)</f>
        <v>Yorkshire and Humber</v>
      </c>
      <c r="D79" s="182">
        <v>394</v>
      </c>
      <c r="E79" s="312">
        <v>65.92435253266521</v>
      </c>
      <c r="F79" s="181">
        <f>IF($B79='Unit list'!$D$1,Mean_HbA1c_adjusted!D79,-1)</f>
        <v>-1</v>
      </c>
      <c r="G79" s="15">
        <f>IF($B79='Unit list'!$D$1,Mean_HbA1c_adjusted!E79,-1)</f>
        <v>-1</v>
      </c>
      <c r="H79" s="15">
        <f>IF($A79='Unit list'!$A$1,Mean_HbA1c_adjusted!F79,-1)</f>
        <v>-1</v>
      </c>
      <c r="I79" s="15">
        <f>IF($A79='Unit list'!$A$1,Mean_HbA1c_adjusted!G79,-1)</f>
        <v>-1</v>
      </c>
      <c r="J79" s="16"/>
      <c r="K79" s="11">
        <f t="shared" si="11"/>
        <v>77</v>
      </c>
      <c r="L79" s="17">
        <v>76</v>
      </c>
      <c r="M79" s="22">
        <f t="shared" si="7"/>
        <v>64.218096896796638</v>
      </c>
      <c r="N79" s="22">
        <f t="shared" si="8"/>
        <v>72.320724931916786</v>
      </c>
      <c r="O79" s="22">
        <f t="shared" si="9"/>
        <v>62.060235579918853</v>
      </c>
      <c r="P79" s="22">
        <f t="shared" si="10"/>
        <v>74.478586248794571</v>
      </c>
      <c r="Q79" s="11">
        <f t="shared" si="6"/>
        <v>68.269410914356712</v>
      </c>
      <c r="R79" s="290">
        <v>17.37329675741146</v>
      </c>
    </row>
    <row r="80" spans="1:18" x14ac:dyDescent="0.25">
      <c r="A80" t="s">
        <v>781</v>
      </c>
      <c r="B80" s="3" t="str">
        <f>VLOOKUP($A80,'Unit list'!$B$4:$D$176,3,0)</f>
        <v>London and South East</v>
      </c>
      <c r="D80" s="182">
        <v>160</v>
      </c>
      <c r="E80" s="312">
        <v>73.48461943399532</v>
      </c>
      <c r="F80" s="181">
        <f>IF($B80='Unit list'!$D$1,Mean_HbA1c_adjusted!D80,-1)</f>
        <v>-1</v>
      </c>
      <c r="G80" s="15">
        <f>IF($B80='Unit list'!$D$1,Mean_HbA1c_adjusted!E80,-1)</f>
        <v>-1</v>
      </c>
      <c r="H80" s="15">
        <f>IF($A80='Unit list'!$A$1,Mean_HbA1c_adjusted!F80,-1)</f>
        <v>-1</v>
      </c>
      <c r="I80" s="15">
        <f>IF($A80='Unit list'!$A$1,Mean_HbA1c_adjusted!G80,-1)</f>
        <v>-1</v>
      </c>
      <c r="J80" s="16"/>
      <c r="K80" s="11">
        <f t="shared" si="11"/>
        <v>78</v>
      </c>
      <c r="L80" s="17">
        <v>77</v>
      </c>
      <c r="M80" s="22">
        <f t="shared" si="7"/>
        <v>64.245386080886192</v>
      </c>
      <c r="N80" s="22">
        <f t="shared" si="8"/>
        <v>72.293435747827232</v>
      </c>
      <c r="O80" s="22">
        <f t="shared" si="9"/>
        <v>62.103486934995267</v>
      </c>
      <c r="P80" s="22">
        <f t="shared" si="10"/>
        <v>74.435334893718164</v>
      </c>
      <c r="Q80" s="11">
        <f t="shared" si="6"/>
        <v>68.269410914356712</v>
      </c>
      <c r="R80" s="290">
        <v>17.37329675741146</v>
      </c>
    </row>
    <row r="81" spans="1:18" x14ac:dyDescent="0.25">
      <c r="A81" t="s">
        <v>782</v>
      </c>
      <c r="B81" s="3" t="str">
        <f>VLOOKUP($A81,'Unit list'!$B$4:$D$176,3,0)</f>
        <v>North West</v>
      </c>
      <c r="D81" s="182">
        <v>139</v>
      </c>
      <c r="E81" s="312">
        <v>71.105353814800978</v>
      </c>
      <c r="F81" s="181">
        <f>IF($B81='Unit list'!$D$1,Mean_HbA1c_adjusted!D81,-1)</f>
        <v>-1</v>
      </c>
      <c r="G81" s="15">
        <f>IF($B81='Unit list'!$D$1,Mean_HbA1c_adjusted!E81,-1)</f>
        <v>-1</v>
      </c>
      <c r="H81" s="15">
        <f>IF($A81='Unit list'!$A$1,Mean_HbA1c_adjusted!F81,-1)</f>
        <v>-1</v>
      </c>
      <c r="I81" s="15">
        <f>IF($A81='Unit list'!$A$1,Mean_HbA1c_adjusted!G81,-1)</f>
        <v>-1</v>
      </c>
      <c r="J81" s="16"/>
      <c r="K81" s="11">
        <f t="shared" si="11"/>
        <v>79</v>
      </c>
      <c r="L81" s="17">
        <v>78</v>
      </c>
      <c r="M81" s="22">
        <f t="shared" si="7"/>
        <v>64.272131046795877</v>
      </c>
      <c r="N81" s="22">
        <f t="shared" si="8"/>
        <v>72.266690781917546</v>
      </c>
      <c r="O81" s="22">
        <f t="shared" si="9"/>
        <v>62.145847396989112</v>
      </c>
      <c r="P81" s="22">
        <f t="shared" si="10"/>
        <v>74.392974431724312</v>
      </c>
      <c r="Q81" s="11">
        <f t="shared" si="6"/>
        <v>68.269410914356712</v>
      </c>
      <c r="R81" s="290">
        <v>17.37329675741146</v>
      </c>
    </row>
    <row r="82" spans="1:18" x14ac:dyDescent="0.25">
      <c r="A82" t="s">
        <v>783</v>
      </c>
      <c r="B82" s="3" t="str">
        <f>VLOOKUP($A82,'Unit list'!$B$4:$D$176,3,0)</f>
        <v>Yorkshire and Humber</v>
      </c>
      <c r="D82" s="182">
        <v>155</v>
      </c>
      <c r="E82" s="312">
        <v>72.075514728327619</v>
      </c>
      <c r="F82" s="181">
        <f>IF($B82='Unit list'!$D$1,Mean_HbA1c_adjusted!D82,-1)</f>
        <v>-1</v>
      </c>
      <c r="G82" s="15">
        <f>IF($B82='Unit list'!$D$1,Mean_HbA1c_adjusted!E82,-1)</f>
        <v>-1</v>
      </c>
      <c r="H82" s="15">
        <f>IF($A82='Unit list'!$A$1,Mean_HbA1c_adjusted!F82,-1)</f>
        <v>-1</v>
      </c>
      <c r="I82" s="15">
        <f>IF($A82='Unit list'!$A$1,Mean_HbA1c_adjusted!G82,-1)</f>
        <v>-1</v>
      </c>
      <c r="J82" s="16"/>
      <c r="K82" s="11">
        <f t="shared" si="11"/>
        <v>80</v>
      </c>
      <c r="L82" s="17">
        <v>79</v>
      </c>
      <c r="M82" s="22">
        <f t="shared" si="7"/>
        <v>64.298349648682731</v>
      </c>
      <c r="N82" s="22">
        <f t="shared" si="8"/>
        <v>72.240472180030693</v>
      </c>
      <c r="O82" s="22">
        <f t="shared" si="9"/>
        <v>62.187347119005558</v>
      </c>
      <c r="P82" s="22">
        <f t="shared" si="10"/>
        <v>74.351474709707858</v>
      </c>
      <c r="Q82" s="11">
        <f t="shared" si="6"/>
        <v>68.269410914356712</v>
      </c>
      <c r="R82" s="290">
        <v>17.37329675741146</v>
      </c>
    </row>
    <row r="83" spans="1:18" x14ac:dyDescent="0.25">
      <c r="A83" t="s">
        <v>784</v>
      </c>
      <c r="B83" s="3" t="str">
        <f>VLOOKUP($A83,'Unit list'!$B$4:$D$176,3,0)</f>
        <v>North West</v>
      </c>
      <c r="D83" s="182">
        <v>111</v>
      </c>
      <c r="E83" s="312">
        <v>73.094748445217107</v>
      </c>
      <c r="F83" s="181">
        <f>IF($B83='Unit list'!$D$1,Mean_HbA1c_adjusted!D83,-1)</f>
        <v>-1</v>
      </c>
      <c r="G83" s="15">
        <f>IF($B83='Unit list'!$D$1,Mean_HbA1c_adjusted!E83,-1)</f>
        <v>-1</v>
      </c>
      <c r="H83" s="15">
        <f>IF($A83='Unit list'!$A$1,Mean_HbA1c_adjusted!F83,-1)</f>
        <v>-1</v>
      </c>
      <c r="I83" s="15">
        <f>IF($A83='Unit list'!$A$1,Mean_HbA1c_adjusted!G83,-1)</f>
        <v>-1</v>
      </c>
      <c r="J83" s="16"/>
      <c r="K83" s="11">
        <f t="shared" si="11"/>
        <v>81</v>
      </c>
      <c r="L83" s="17">
        <v>80</v>
      </c>
      <c r="M83" s="22">
        <f t="shared" si="7"/>
        <v>64.32405893116821</v>
      </c>
      <c r="N83" s="22">
        <f t="shared" si="8"/>
        <v>72.214762897545214</v>
      </c>
      <c r="O83" s="22">
        <f t="shared" si="9"/>
        <v>62.228014845220493</v>
      </c>
      <c r="P83" s="22">
        <f t="shared" si="10"/>
        <v>74.310806983492924</v>
      </c>
      <c r="Q83" s="11">
        <f t="shared" si="6"/>
        <v>68.269410914356712</v>
      </c>
      <c r="R83" s="290">
        <v>17.37329675741146</v>
      </c>
    </row>
    <row r="84" spans="1:18" x14ac:dyDescent="0.25">
      <c r="A84" t="s">
        <v>785</v>
      </c>
      <c r="B84" s="3" t="str">
        <f>VLOOKUP($A84,'Unit list'!$B$4:$D$176,3,0)</f>
        <v>North East</v>
      </c>
      <c r="D84" s="182">
        <v>104</v>
      </c>
      <c r="E84" s="312">
        <v>71.181447198423029</v>
      </c>
      <c r="F84" s="181">
        <f>IF($B84='Unit list'!$D$1,Mean_HbA1c_adjusted!D84,-1)</f>
        <v>-1</v>
      </c>
      <c r="G84" s="15">
        <f>IF($B84='Unit list'!$D$1,Mean_HbA1c_adjusted!E84,-1)</f>
        <v>-1</v>
      </c>
      <c r="H84" s="15">
        <f>IF($A84='Unit list'!$A$1,Mean_HbA1c_adjusted!F84,-1)</f>
        <v>-1</v>
      </c>
      <c r="I84" s="15">
        <f>IF($A84='Unit list'!$A$1,Mean_HbA1c_adjusted!G84,-1)</f>
        <v>-1</v>
      </c>
      <c r="J84" s="16"/>
      <c r="K84" s="11">
        <f t="shared" si="11"/>
        <v>82</v>
      </c>
      <c r="L84" s="17">
        <v>81</v>
      </c>
      <c r="M84" s="22">
        <f t="shared" si="7"/>
        <v>64.349275175933855</v>
      </c>
      <c r="N84" s="22">
        <f t="shared" si="8"/>
        <v>72.189546652779569</v>
      </c>
      <c r="O84" s="22">
        <f t="shared" si="9"/>
        <v>62.267877994364262</v>
      </c>
      <c r="P84" s="22">
        <f t="shared" si="10"/>
        <v>74.270943834349154</v>
      </c>
      <c r="Q84" s="11">
        <f t="shared" si="6"/>
        <v>68.269410914356712</v>
      </c>
      <c r="R84" s="290">
        <v>17.37329675741146</v>
      </c>
    </row>
    <row r="85" spans="1:18" x14ac:dyDescent="0.25">
      <c r="A85" t="s">
        <v>786</v>
      </c>
      <c r="B85" s="3" t="str">
        <f>VLOOKUP($A85,'Unit list'!$B$4:$D$176,3,0)</f>
        <v>West Midlands</v>
      </c>
      <c r="D85" s="182">
        <v>282</v>
      </c>
      <c r="E85" s="312">
        <v>68.155410778674494</v>
      </c>
      <c r="F85" s="181">
        <f>IF($B85='Unit list'!$D$1,Mean_HbA1c_adjusted!D85,-1)</f>
        <v>-1</v>
      </c>
      <c r="G85" s="15">
        <f>IF($B85='Unit list'!$D$1,Mean_HbA1c_adjusted!E85,-1)</f>
        <v>-1</v>
      </c>
      <c r="H85" s="15">
        <f>IF($A85='Unit list'!$A$1,Mean_HbA1c_adjusted!F85,-1)</f>
        <v>-1</v>
      </c>
      <c r="I85" s="15">
        <f>IF($A85='Unit list'!$A$1,Mean_HbA1c_adjusted!G85,-1)</f>
        <v>-1</v>
      </c>
      <c r="J85" s="16"/>
      <c r="K85" s="11">
        <f t="shared" si="11"/>
        <v>83</v>
      </c>
      <c r="L85" s="17">
        <v>82</v>
      </c>
      <c r="M85" s="22">
        <f t="shared" si="7"/>
        <v>64.374013945079938</v>
      </c>
      <c r="N85" s="22">
        <f t="shared" si="8"/>
        <v>72.164807883633486</v>
      </c>
      <c r="O85" s="22">
        <f t="shared" si="9"/>
        <v>62.306962737241093</v>
      </c>
      <c r="P85" s="22">
        <f t="shared" si="10"/>
        <v>74.23185909147233</v>
      </c>
      <c r="Q85" s="11">
        <f t="shared" si="6"/>
        <v>68.269410914356712</v>
      </c>
      <c r="R85" s="290">
        <v>17.37329675741146</v>
      </c>
    </row>
    <row r="86" spans="1:18" x14ac:dyDescent="0.25">
      <c r="A86" t="s">
        <v>787</v>
      </c>
      <c r="B86" s="3" t="str">
        <f>VLOOKUP($A86,'Unit list'!$B$4:$D$176,3,0)</f>
        <v>South Central</v>
      </c>
      <c r="D86" s="182">
        <v>236</v>
      </c>
      <c r="E86" s="312">
        <v>66.938182307164055</v>
      </c>
      <c r="F86" s="181">
        <f>IF($B86='Unit list'!$D$1,Mean_HbA1c_adjusted!D86,-1)</f>
        <v>-1</v>
      </c>
      <c r="G86" s="15">
        <f>IF($B86='Unit list'!$D$1,Mean_HbA1c_adjusted!E86,-1)</f>
        <v>-1</v>
      </c>
      <c r="H86" s="15">
        <f>IF($A86='Unit list'!$A$1,Mean_HbA1c_adjusted!F86,-1)</f>
        <v>-1</v>
      </c>
      <c r="I86" s="15">
        <f>IF($A86='Unit list'!$A$1,Mean_HbA1c_adjusted!G86,-1)</f>
        <v>-1</v>
      </c>
      <c r="J86" s="16"/>
      <c r="K86" s="11">
        <f t="shared" si="11"/>
        <v>84</v>
      </c>
      <c r="L86" s="17">
        <v>83</v>
      </c>
      <c r="M86" s="22">
        <f t="shared" si="7"/>
        <v>64.398290121509618</v>
      </c>
      <c r="N86" s="22">
        <f t="shared" si="8"/>
        <v>72.140531707203806</v>
      </c>
      <c r="O86" s="22">
        <f t="shared" si="9"/>
        <v>62.345294068781129</v>
      </c>
      <c r="P86" s="22">
        <f t="shared" si="10"/>
        <v>74.193527759932294</v>
      </c>
      <c r="Q86" s="11">
        <f t="shared" si="6"/>
        <v>68.269410914356712</v>
      </c>
      <c r="R86" s="290">
        <v>17.37329675741146</v>
      </c>
    </row>
    <row r="87" spans="1:18" x14ac:dyDescent="0.25">
      <c r="A87" t="s">
        <v>788</v>
      </c>
      <c r="B87" s="3" t="str">
        <f>VLOOKUP($A87,'Unit list'!$B$4:$D$176,3,0)</f>
        <v>North West</v>
      </c>
      <c r="D87" s="182">
        <v>120</v>
      </c>
      <c r="E87" s="312">
        <v>67.696183900546941</v>
      </c>
      <c r="F87" s="181">
        <f>IF($B87='Unit list'!$D$1,Mean_HbA1c_adjusted!D87,-1)</f>
        <v>-1</v>
      </c>
      <c r="G87" s="15">
        <f>IF($B87='Unit list'!$D$1,Mean_HbA1c_adjusted!E87,-1)</f>
        <v>-1</v>
      </c>
      <c r="H87" s="15">
        <f>IF($A87='Unit list'!$A$1,Mean_HbA1c_adjusted!F87,-1)</f>
        <v>-1</v>
      </c>
      <c r="I87" s="15">
        <f>IF($A87='Unit list'!$A$1,Mean_HbA1c_adjusted!G87,-1)</f>
        <v>-1</v>
      </c>
      <c r="J87" s="16"/>
      <c r="K87" s="11">
        <f t="shared" si="11"/>
        <v>85</v>
      </c>
      <c r="L87" s="17">
        <v>84</v>
      </c>
      <c r="M87" s="22">
        <f t="shared" si="7"/>
        <v>64.422117946576876</v>
      </c>
      <c r="N87" s="22">
        <f t="shared" si="8"/>
        <v>72.116703882136548</v>
      </c>
      <c r="O87" s="22">
        <f t="shared" si="9"/>
        <v>62.382895875074624</v>
      </c>
      <c r="P87" s="22">
        <f t="shared" si="10"/>
        <v>74.1559259536388</v>
      </c>
      <c r="Q87" s="11">
        <f t="shared" si="6"/>
        <v>68.269410914356712</v>
      </c>
      <c r="R87" s="290">
        <v>17.37329675741146</v>
      </c>
    </row>
    <row r="88" spans="1:18" x14ac:dyDescent="0.25">
      <c r="A88" t="s">
        <v>789</v>
      </c>
      <c r="B88" s="3" t="str">
        <f>VLOOKUP($A88,'Unit list'!$B$4:$D$176,3,0)</f>
        <v>West Midlands</v>
      </c>
      <c r="D88" s="182">
        <v>60</v>
      </c>
      <c r="E88" s="312">
        <v>70.205915181349127</v>
      </c>
      <c r="F88" s="181">
        <f>IF($B88='Unit list'!$D$1,Mean_HbA1c_adjusted!D88,-1)</f>
        <v>-1</v>
      </c>
      <c r="G88" s="15">
        <f>IF($B88='Unit list'!$D$1,Mean_HbA1c_adjusted!E88,-1)</f>
        <v>-1</v>
      </c>
      <c r="H88" s="15">
        <f>IF($A88='Unit list'!$A$1,Mean_HbA1c_adjusted!F88,-1)</f>
        <v>-1</v>
      </c>
      <c r="I88" s="15">
        <f>IF($A88='Unit list'!$A$1,Mean_HbA1c_adjusted!G88,-1)</f>
        <v>-1</v>
      </c>
      <c r="J88" s="16"/>
      <c r="K88" s="11">
        <f t="shared" si="11"/>
        <v>86</v>
      </c>
      <c r="L88" s="17">
        <v>85</v>
      </c>
      <c r="M88" s="22">
        <f t="shared" si="7"/>
        <v>64.445511055214581</v>
      </c>
      <c r="N88" s="22">
        <f t="shared" si="8"/>
        <v>72.093310773498843</v>
      </c>
      <c r="O88" s="22">
        <f t="shared" si="9"/>
        <v>62.419790995796163</v>
      </c>
      <c r="P88" s="22">
        <f t="shared" si="10"/>
        <v>74.119030832917261</v>
      </c>
      <c r="Q88" s="11">
        <f t="shared" si="6"/>
        <v>68.269410914356712</v>
      </c>
      <c r="R88" s="290">
        <v>17.37329675741146</v>
      </c>
    </row>
    <row r="89" spans="1:18" x14ac:dyDescent="0.25">
      <c r="A89" t="s">
        <v>790</v>
      </c>
      <c r="B89" s="3" t="str">
        <f>VLOOKUP($A89,'Unit list'!$B$4:$D$176,3,0)</f>
        <v>Yorkshire and Humber</v>
      </c>
      <c r="D89" s="182">
        <v>83</v>
      </c>
      <c r="E89" s="312">
        <v>66.485537378521997</v>
      </c>
      <c r="F89" s="181">
        <f>IF($B89='Unit list'!$D$1,Mean_HbA1c_adjusted!D89,-1)</f>
        <v>-1</v>
      </c>
      <c r="G89" s="15">
        <f>IF($B89='Unit list'!$D$1,Mean_HbA1c_adjusted!E89,-1)</f>
        <v>-1</v>
      </c>
      <c r="H89" s="15">
        <f>IF($A89='Unit list'!$A$1,Mean_HbA1c_adjusted!F89,-1)</f>
        <v>-1</v>
      </c>
      <c r="I89" s="15">
        <f>IF($A89='Unit list'!$A$1,Mean_HbA1c_adjusted!G89,-1)</f>
        <v>-1</v>
      </c>
      <c r="J89" s="16"/>
      <c r="K89" s="11">
        <f t="shared" si="11"/>
        <v>87</v>
      </c>
      <c r="L89" s="17">
        <v>86</v>
      </c>
      <c r="M89" s="22">
        <f t="shared" si="7"/>
        <v>64.468482508739626</v>
      </c>
      <c r="N89" s="22">
        <f t="shared" si="8"/>
        <v>72.070339319973797</v>
      </c>
      <c r="O89" s="22">
        <f t="shared" si="9"/>
        <v>62.456001282388556</v>
      </c>
      <c r="P89" s="22">
        <f t="shared" si="10"/>
        <v>74.082820546324868</v>
      </c>
      <c r="Q89" s="11">
        <f t="shared" si="6"/>
        <v>68.269410914356712</v>
      </c>
      <c r="R89" s="290">
        <v>17.37329675741146</v>
      </c>
    </row>
    <row r="90" spans="1:18" x14ac:dyDescent="0.25">
      <c r="A90" t="s">
        <v>791</v>
      </c>
      <c r="B90" s="3" t="str">
        <f>VLOOKUP($A90,'Unit list'!$B$4:$D$176,3,0)</f>
        <v>Wales</v>
      </c>
      <c r="D90" s="182">
        <v>187</v>
      </c>
      <c r="E90" s="312">
        <v>69.171543291532913</v>
      </c>
      <c r="F90" s="181">
        <f>IF($B90='Unit list'!$D$1,Mean_HbA1c_adjusted!D90,-1)</f>
        <v>-1</v>
      </c>
      <c r="G90" s="15">
        <f>IF($B90='Unit list'!$D$1,Mean_HbA1c_adjusted!E90,-1)</f>
        <v>-1</v>
      </c>
      <c r="H90" s="15">
        <f>IF($A90='Unit list'!$A$1,Mean_HbA1c_adjusted!F90,-1)</f>
        <v>-1</v>
      </c>
      <c r="I90" s="15">
        <f>IF($A90='Unit list'!$A$1,Mean_HbA1c_adjusted!G90,-1)</f>
        <v>-1</v>
      </c>
      <c r="J90" s="16"/>
      <c r="K90" s="11">
        <f t="shared" si="11"/>
        <v>88</v>
      </c>
      <c r="L90" s="17">
        <v>87</v>
      </c>
      <c r="M90" s="22">
        <f t="shared" si="7"/>
        <v>64.491044825514734</v>
      </c>
      <c r="N90" s="22">
        <f t="shared" si="8"/>
        <v>72.047777003198689</v>
      </c>
      <c r="O90" s="22">
        <f t="shared" si="9"/>
        <v>62.491547652342753</v>
      </c>
      <c r="P90" s="22">
        <f t="shared" si="10"/>
        <v>74.047274176370678</v>
      </c>
      <c r="Q90" s="11">
        <f t="shared" si="6"/>
        <v>68.269410914356712</v>
      </c>
      <c r="R90" s="290">
        <v>17.37329675741146</v>
      </c>
    </row>
    <row r="91" spans="1:18" x14ac:dyDescent="0.25">
      <c r="A91" t="s">
        <v>792</v>
      </c>
      <c r="B91" s="3" t="str">
        <f>VLOOKUP($A91,'Unit list'!$B$4:$D$176,3,0)</f>
        <v>Yorkshire and Humber</v>
      </c>
      <c r="D91" s="182">
        <v>154</v>
      </c>
      <c r="E91" s="312">
        <v>70.204514520381707</v>
      </c>
      <c r="F91" s="181">
        <f>IF($B91='Unit list'!$D$1,Mean_HbA1c_adjusted!D91,-1)</f>
        <v>-1</v>
      </c>
      <c r="G91" s="15">
        <f>IF($B91='Unit list'!$D$1,Mean_HbA1c_adjusted!E91,-1)</f>
        <v>-1</v>
      </c>
      <c r="H91" s="15">
        <f>IF($A91='Unit list'!$A$1,Mean_HbA1c_adjusted!F91,-1)</f>
        <v>-1</v>
      </c>
      <c r="I91" s="15">
        <f>IF($A91='Unit list'!$A$1,Mean_HbA1c_adjusted!G91,-1)</f>
        <v>-1</v>
      </c>
      <c r="J91" s="16"/>
      <c r="K91" s="11">
        <f t="shared" si="11"/>
        <v>89</v>
      </c>
      <c r="L91" s="17">
        <v>88</v>
      </c>
      <c r="M91" s="22">
        <f t="shared" si="7"/>
        <v>64.513210009630285</v>
      </c>
      <c r="N91" s="22">
        <f t="shared" si="8"/>
        <v>72.025611819083139</v>
      </c>
      <c r="O91" s="22">
        <f t="shared" si="9"/>
        <v>62.526450139879216</v>
      </c>
      <c r="P91" s="22">
        <f t="shared" si="10"/>
        <v>74.012371688834207</v>
      </c>
      <c r="Q91" s="11">
        <f t="shared" si="6"/>
        <v>68.269410914356712</v>
      </c>
      <c r="R91" s="290">
        <v>17.37329675741146</v>
      </c>
    </row>
    <row r="92" spans="1:18" x14ac:dyDescent="0.25">
      <c r="A92" t="s">
        <v>793</v>
      </c>
      <c r="B92" s="3" t="str">
        <f>VLOOKUP($A92,'Unit list'!$B$4:$D$176,3,0)</f>
        <v>London and South East</v>
      </c>
      <c r="D92" s="182">
        <v>112</v>
      </c>
      <c r="E92" s="312">
        <v>66.522542909890745</v>
      </c>
      <c r="F92" s="181">
        <f>IF($B92='Unit list'!$D$1,Mean_HbA1c_adjusted!D92,-1)</f>
        <v>-1</v>
      </c>
      <c r="G92" s="15">
        <f>IF($B92='Unit list'!$D$1,Mean_HbA1c_adjusted!E92,-1)</f>
        <v>-1</v>
      </c>
      <c r="H92" s="15">
        <f>IF($A92='Unit list'!$A$1,Mean_HbA1c_adjusted!F92,-1)</f>
        <v>-1</v>
      </c>
      <c r="I92" s="15">
        <f>IF($A92='Unit list'!$A$1,Mean_HbA1c_adjusted!G92,-1)</f>
        <v>-1</v>
      </c>
      <c r="J92" s="16"/>
      <c r="K92" s="11">
        <f t="shared" si="11"/>
        <v>90</v>
      </c>
      <c r="L92" s="17">
        <v>89</v>
      </c>
      <c r="M92" s="22">
        <f t="shared" si="7"/>
        <v>64.534989577755553</v>
      </c>
      <c r="N92" s="22">
        <f t="shared" si="8"/>
        <v>72.003832250957871</v>
      </c>
      <c r="O92" s="22">
        <f t="shared" si="9"/>
        <v>62.560727943309473</v>
      </c>
      <c r="P92" s="22">
        <f t="shared" si="10"/>
        <v>73.97809388540395</v>
      </c>
      <c r="Q92" s="11">
        <f t="shared" si="6"/>
        <v>68.269410914356712</v>
      </c>
      <c r="R92" s="290">
        <v>17.37329675741146</v>
      </c>
    </row>
    <row r="93" spans="1:18" x14ac:dyDescent="0.25">
      <c r="A93" t="s">
        <v>794</v>
      </c>
      <c r="B93" s="3" t="str">
        <f>VLOOKUP($A93,'Unit list'!$B$4:$D$176,3,0)</f>
        <v>London and South East</v>
      </c>
      <c r="D93" s="182">
        <v>118</v>
      </c>
      <c r="E93" s="312">
        <v>66.906416087321162</v>
      </c>
      <c r="F93" s="181">
        <f>IF($B93='Unit list'!$D$1,Mean_HbA1c_adjusted!D93,-1)</f>
        <v>-1</v>
      </c>
      <c r="G93" s="15">
        <f>IF($B93='Unit list'!$D$1,Mean_HbA1c_adjusted!E93,-1)</f>
        <v>-1</v>
      </c>
      <c r="H93" s="15">
        <f>IF($A93='Unit list'!$A$1,Mean_HbA1c_adjusted!F93,-1)</f>
        <v>-1</v>
      </c>
      <c r="I93" s="15">
        <f>IF($A93='Unit list'!$A$1,Mean_HbA1c_adjusted!G93,-1)</f>
        <v>-1</v>
      </c>
      <c r="J93" s="16"/>
      <c r="K93" s="11">
        <f t="shared" si="11"/>
        <v>91</v>
      </c>
      <c r="L93" s="17">
        <v>90</v>
      </c>
      <c r="M93" s="22">
        <f t="shared" si="7"/>
        <v>64.556394584296029</v>
      </c>
      <c r="N93" s="22">
        <f t="shared" si="8"/>
        <v>71.982427244417394</v>
      </c>
      <c r="O93" s="22">
        <f t="shared" si="9"/>
        <v>62.594399469331577</v>
      </c>
      <c r="P93" s="22">
        <f t="shared" si="10"/>
        <v>73.944422359381846</v>
      </c>
      <c r="Q93" s="11">
        <f t="shared" si="6"/>
        <v>68.269410914356712</v>
      </c>
      <c r="R93" s="290">
        <v>17.37329675741146</v>
      </c>
    </row>
    <row r="94" spans="1:18" x14ac:dyDescent="0.25">
      <c r="A94" t="s">
        <v>795</v>
      </c>
      <c r="B94" s="3" t="str">
        <f>VLOOKUP($A94,'Unit list'!$B$4:$D$176,3,0)</f>
        <v>North East</v>
      </c>
      <c r="D94" s="182">
        <v>118</v>
      </c>
      <c r="E94" s="312">
        <v>66.152350822975706</v>
      </c>
      <c r="F94" s="181">
        <f>IF($B94='Unit list'!$D$1,Mean_HbA1c_adjusted!D94,-1)</f>
        <v>-1</v>
      </c>
      <c r="G94" s="15">
        <f>IF($B94='Unit list'!$D$1,Mean_HbA1c_adjusted!E94,-1)</f>
        <v>-1</v>
      </c>
      <c r="H94" s="15">
        <f>IF($A94='Unit list'!$A$1,Mean_HbA1c_adjusted!F94,-1)</f>
        <v>-1</v>
      </c>
      <c r="I94" s="15">
        <f>IF($A94='Unit list'!$A$1,Mean_HbA1c_adjusted!G94,-1)</f>
        <v>-1</v>
      </c>
      <c r="J94" s="16"/>
      <c r="K94" s="11">
        <f t="shared" si="11"/>
        <v>92</v>
      </c>
      <c r="L94" s="17">
        <v>91</v>
      </c>
      <c r="M94" s="22">
        <f t="shared" si="7"/>
        <v>64.577435644981477</v>
      </c>
      <c r="N94" s="22">
        <f t="shared" si="8"/>
        <v>71.961386183731946</v>
      </c>
      <c r="O94" s="22">
        <f t="shared" si="9"/>
        <v>62.627482374491152</v>
      </c>
      <c r="P94" s="22">
        <f t="shared" si="10"/>
        <v>73.911339454222272</v>
      </c>
      <c r="Q94" s="11">
        <f t="shared" si="6"/>
        <v>68.269410914356712</v>
      </c>
      <c r="R94" s="290">
        <v>17.37329675741146</v>
      </c>
    </row>
    <row r="95" spans="1:18" x14ac:dyDescent="0.25">
      <c r="A95" t="s">
        <v>796</v>
      </c>
      <c r="B95" s="3" t="str">
        <f>VLOOKUP($A95,'Unit list'!$B$4:$D$176,3,0)</f>
        <v>West Midlands</v>
      </c>
      <c r="D95" s="182">
        <v>85</v>
      </c>
      <c r="E95" s="312">
        <v>70.252627638467843</v>
      </c>
      <c r="F95" s="181">
        <f>IF($B95='Unit list'!$D$1,Mean_HbA1c_adjusted!D95,-1)</f>
        <v>-1</v>
      </c>
      <c r="G95" s="15">
        <f>IF($B95='Unit list'!$D$1,Mean_HbA1c_adjusted!E95,-1)</f>
        <v>-1</v>
      </c>
      <c r="H95" s="15">
        <f>IF($A95='Unit list'!$A$1,Mean_HbA1c_adjusted!F95,-1)</f>
        <v>-1</v>
      </c>
      <c r="I95" s="15">
        <f>IF($A95='Unit list'!$A$1,Mean_HbA1c_adjusted!G95,-1)</f>
        <v>-1</v>
      </c>
      <c r="J95" s="16"/>
      <c r="K95" s="11">
        <f t="shared" si="11"/>
        <v>93</v>
      </c>
      <c r="L95" s="17">
        <v>92</v>
      </c>
      <c r="M95" s="22">
        <f t="shared" si="7"/>
        <v>64.598122958999369</v>
      </c>
      <c r="N95" s="22">
        <f t="shared" si="8"/>
        <v>71.940698869714055</v>
      </c>
      <c r="O95" s="22">
        <f t="shared" si="9"/>
        <v>62.659993604020151</v>
      </c>
      <c r="P95" s="22">
        <f t="shared" si="10"/>
        <v>73.878828224693265</v>
      </c>
      <c r="Q95" s="11">
        <f t="shared" si="6"/>
        <v>68.269410914356712</v>
      </c>
      <c r="R95" s="290">
        <v>17.37329675741146</v>
      </c>
    </row>
    <row r="96" spans="1:18" x14ac:dyDescent="0.25">
      <c r="A96" t="s">
        <v>797</v>
      </c>
      <c r="B96" s="3" t="str">
        <f>VLOOKUP($A96,'Unit list'!$B$4:$D$176,3,0)</f>
        <v>West Midlands</v>
      </c>
      <c r="D96" s="182">
        <v>197</v>
      </c>
      <c r="E96" s="312">
        <v>65.512187208799745</v>
      </c>
      <c r="F96" s="181">
        <f>IF($B96='Unit list'!$D$1,Mean_HbA1c_adjusted!D96,-1)</f>
        <v>-1</v>
      </c>
      <c r="G96" s="15">
        <f>IF($B96='Unit list'!$D$1,Mean_HbA1c_adjusted!E96,-1)</f>
        <v>-1</v>
      </c>
      <c r="H96" s="15">
        <f>IF($A96='Unit list'!$A$1,Mean_HbA1c_adjusted!F96,-1)</f>
        <v>-1</v>
      </c>
      <c r="I96" s="15">
        <f>IF($A96='Unit list'!$A$1,Mean_HbA1c_adjusted!G96,-1)</f>
        <v>-1</v>
      </c>
      <c r="J96" s="16"/>
      <c r="K96" s="11">
        <f t="shared" si="11"/>
        <v>94</v>
      </c>
      <c r="L96" s="17">
        <v>93</v>
      </c>
      <c r="M96" s="22">
        <f t="shared" si="7"/>
        <v>64.618466329778187</v>
      </c>
      <c r="N96" s="22">
        <f t="shared" si="8"/>
        <v>71.920355498935237</v>
      </c>
      <c r="O96" s="22">
        <f t="shared" si="9"/>
        <v>62.691949428246581</v>
      </c>
      <c r="P96" s="22">
        <f t="shared" si="10"/>
        <v>73.846872400466836</v>
      </c>
      <c r="Q96" s="11">
        <f t="shared" si="6"/>
        <v>68.269410914356712</v>
      </c>
      <c r="R96" s="290">
        <v>17.37329675741146</v>
      </c>
    </row>
    <row r="97" spans="1:18" x14ac:dyDescent="0.25">
      <c r="A97" t="s">
        <v>798</v>
      </c>
      <c r="B97" s="3" t="str">
        <f>VLOOKUP($A97,'Unit list'!$B$4:$D$176,3,0)</f>
        <v>London and South East</v>
      </c>
      <c r="D97" s="182">
        <v>265</v>
      </c>
      <c r="E97" s="312">
        <v>67.892765346891508</v>
      </c>
      <c r="F97" s="181">
        <f>IF($B97='Unit list'!$D$1,Mean_HbA1c_adjusted!D97,-1)</f>
        <v>-1</v>
      </c>
      <c r="G97" s="15">
        <f>IF($B97='Unit list'!$D$1,Mean_HbA1c_adjusted!E97,-1)</f>
        <v>-1</v>
      </c>
      <c r="H97" s="15">
        <f>IF($A97='Unit list'!$A$1,Mean_HbA1c_adjusted!F97,-1)</f>
        <v>-1</v>
      </c>
      <c r="I97" s="15">
        <f>IF($A97='Unit list'!$A$1,Mean_HbA1c_adjusted!G97,-1)</f>
        <v>-1</v>
      </c>
      <c r="J97" s="16"/>
      <c r="K97" s="11">
        <f t="shared" si="11"/>
        <v>95</v>
      </c>
      <c r="L97" s="17">
        <v>94</v>
      </c>
      <c r="M97" s="22">
        <f t="shared" si="7"/>
        <v>64.638475184517318</v>
      </c>
      <c r="N97" s="22">
        <f t="shared" si="8"/>
        <v>71.900346644196105</v>
      </c>
      <c r="O97" s="22">
        <f t="shared" si="9"/>
        <v>62.723365476753017</v>
      </c>
      <c r="P97" s="22">
        <f t="shared" si="10"/>
        <v>73.815456351960407</v>
      </c>
      <c r="Q97" s="11">
        <f t="shared" si="6"/>
        <v>68.269410914356712</v>
      </c>
      <c r="R97" s="290">
        <v>17.37329675741146</v>
      </c>
    </row>
    <row r="98" spans="1:18" x14ac:dyDescent="0.25">
      <c r="A98" t="s">
        <v>799</v>
      </c>
      <c r="B98" s="3" t="str">
        <f>VLOOKUP($A98,'Unit list'!$B$4:$D$176,3,0)</f>
        <v>East of England</v>
      </c>
      <c r="D98" s="182">
        <v>119</v>
      </c>
      <c r="E98" s="312">
        <v>70.516231262144473</v>
      </c>
      <c r="F98" s="181">
        <f>IF($B98='Unit list'!$D$1,Mean_HbA1c_adjusted!D98,-1)</f>
        <v>119</v>
      </c>
      <c r="G98" s="15">
        <f>IF($B98='Unit list'!$D$1,Mean_HbA1c_adjusted!E98,-1)</f>
        <v>70.516231262144473</v>
      </c>
      <c r="H98" s="15">
        <f>IF($A98='Unit list'!$A$1,Mean_HbA1c_adjusted!F98,-1)</f>
        <v>-1</v>
      </c>
      <c r="I98" s="15">
        <f>IF($A98='Unit list'!$A$1,Mean_HbA1c_adjusted!G98,-1)</f>
        <v>-1</v>
      </c>
      <c r="J98" s="16"/>
      <c r="K98" s="11">
        <f t="shared" si="11"/>
        <v>96</v>
      </c>
      <c r="L98" s="17">
        <v>95</v>
      </c>
      <c r="M98" s="22">
        <f t="shared" si="7"/>
        <v>64.658158592551601</v>
      </c>
      <c r="N98" s="22">
        <f t="shared" si="8"/>
        <v>71.880663236161823</v>
      </c>
      <c r="O98" s="22">
        <f t="shared" si="9"/>
        <v>62.75425677044629</v>
      </c>
      <c r="P98" s="22">
        <f t="shared" si="10"/>
        <v>73.784565058267134</v>
      </c>
      <c r="Q98" s="11">
        <f t="shared" si="6"/>
        <v>68.269410914356712</v>
      </c>
      <c r="R98" s="290">
        <v>17.37329675741146</v>
      </c>
    </row>
    <row r="99" spans="1:18" x14ac:dyDescent="0.25">
      <c r="A99" t="s">
        <v>800</v>
      </c>
      <c r="B99" s="3" t="str">
        <f>VLOOKUP($A99,'Unit list'!$B$4:$D$176,3,0)</f>
        <v>East Midlands</v>
      </c>
      <c r="D99" s="182">
        <v>69</v>
      </c>
      <c r="E99" s="312">
        <v>65.63557012258822</v>
      </c>
      <c r="F99" s="181">
        <f>IF($B99='Unit list'!$D$1,Mean_HbA1c_adjusted!D99,-1)</f>
        <v>-1</v>
      </c>
      <c r="G99" s="15">
        <f>IF($B99='Unit list'!$D$1,Mean_HbA1c_adjusted!E99,-1)</f>
        <v>-1</v>
      </c>
      <c r="H99" s="15">
        <f>IF($A99='Unit list'!$A$1,Mean_HbA1c_adjusted!F99,-1)</f>
        <v>-1</v>
      </c>
      <c r="I99" s="15">
        <f>IF($A99='Unit list'!$A$1,Mean_HbA1c_adjusted!G99,-1)</f>
        <v>-1</v>
      </c>
      <c r="J99" s="16"/>
      <c r="K99" s="11">
        <f t="shared" si="11"/>
        <v>97</v>
      </c>
      <c r="L99" s="17">
        <v>96</v>
      </c>
      <c r="M99" s="22">
        <f t="shared" si="7"/>
        <v>64.677525282631763</v>
      </c>
      <c r="N99" s="22">
        <f t="shared" si="8"/>
        <v>71.861296546081661</v>
      </c>
      <c r="O99" s="22">
        <f t="shared" si="9"/>
        <v>62.784637751687754</v>
      </c>
      <c r="P99" s="22">
        <f t="shared" si="10"/>
        <v>73.75418407702567</v>
      </c>
      <c r="Q99" s="11">
        <f t="shared" si="6"/>
        <v>68.269410914356712</v>
      </c>
      <c r="R99" s="290">
        <v>17.37329675741146</v>
      </c>
    </row>
    <row r="100" spans="1:18" x14ac:dyDescent="0.25">
      <c r="A100" t="s">
        <v>801</v>
      </c>
      <c r="B100" s="3" t="str">
        <f>VLOOKUP($A100,'Unit list'!$B$4:$D$176,3,0)</f>
        <v>Yorkshire and Humber</v>
      </c>
      <c r="D100" s="182">
        <v>74</v>
      </c>
      <c r="E100" s="312">
        <v>72.669024758249151</v>
      </c>
      <c r="F100" s="181">
        <f>IF($B100='Unit list'!$D$1,Mean_HbA1c_adjusted!D100,-1)</f>
        <v>-1</v>
      </c>
      <c r="G100" s="15">
        <f>IF($B100='Unit list'!$D$1,Mean_HbA1c_adjusted!E100,-1)</f>
        <v>-1</v>
      </c>
      <c r="H100" s="15">
        <f>IF($A100='Unit list'!$A$1,Mean_HbA1c_adjusted!F100,-1)</f>
        <v>-1</v>
      </c>
      <c r="I100" s="15">
        <f>IF($A100='Unit list'!$A$1,Mean_HbA1c_adjusted!G100,-1)</f>
        <v>-1</v>
      </c>
      <c r="J100" s="16"/>
      <c r="K100" s="11">
        <f t="shared" si="11"/>
        <v>98</v>
      </c>
      <c r="L100" s="17">
        <v>97</v>
      </c>
      <c r="M100" s="22">
        <f t="shared" si="7"/>
        <v>64.696583659195994</v>
      </c>
      <c r="N100" s="22">
        <f t="shared" si="8"/>
        <v>71.842238169517429</v>
      </c>
      <c r="O100" s="22">
        <f t="shared" si="9"/>
        <v>62.814522312621015</v>
      </c>
      <c r="P100" s="22">
        <f t="shared" si="10"/>
        <v>73.724299516092401</v>
      </c>
      <c r="Q100" s="11">
        <f t="shared" si="6"/>
        <v>68.269410914356712</v>
      </c>
      <c r="R100" s="290">
        <v>17.37329675741146</v>
      </c>
    </row>
    <row r="101" spans="1:18" x14ac:dyDescent="0.25">
      <c r="A101" t="s">
        <v>802</v>
      </c>
      <c r="B101" s="3" t="str">
        <f>VLOOKUP($A101,'Unit list'!$B$4:$D$176,3,0)</f>
        <v>London and South East</v>
      </c>
      <c r="D101" s="182">
        <v>153</v>
      </c>
      <c r="E101" s="312">
        <v>69.258757496846442</v>
      </c>
      <c r="F101" s="181">
        <f>IF($B101='Unit list'!$D$1,Mean_HbA1c_adjusted!D101,-1)</f>
        <v>-1</v>
      </c>
      <c r="G101" s="15">
        <f>IF($B101='Unit list'!$D$1,Mean_HbA1c_adjusted!E101,-1)</f>
        <v>-1</v>
      </c>
      <c r="H101" s="15">
        <f>IF($A101='Unit list'!$A$1,Mean_HbA1c_adjusted!F101,-1)</f>
        <v>-1</v>
      </c>
      <c r="I101" s="15">
        <f>IF($A101='Unit list'!$A$1,Mean_HbA1c_adjusted!G101,-1)</f>
        <v>-1</v>
      </c>
      <c r="J101" s="16"/>
      <c r="K101" s="11">
        <f t="shared" si="11"/>
        <v>99</v>
      </c>
      <c r="L101" s="17">
        <v>98</v>
      </c>
      <c r="M101" s="22">
        <f t="shared" si="7"/>
        <v>64.715341817701088</v>
      </c>
      <c r="N101" s="22">
        <f t="shared" si="8"/>
        <v>71.823480011012336</v>
      </c>
      <c r="O101" s="22">
        <f t="shared" si="9"/>
        <v>62.843923821823338</v>
      </c>
      <c r="P101" s="22">
        <f t="shared" si="10"/>
        <v>73.694898006890085</v>
      </c>
      <c r="Q101" s="11">
        <f t="shared" si="6"/>
        <v>68.269410914356712</v>
      </c>
      <c r="R101" s="290">
        <v>17.37329675741146</v>
      </c>
    </row>
    <row r="102" spans="1:18" x14ac:dyDescent="0.25">
      <c r="A102" t="s">
        <v>803</v>
      </c>
      <c r="B102" s="3" t="str">
        <f>VLOOKUP($A102,'Unit list'!$B$4:$D$176,3,0)</f>
        <v>East of England</v>
      </c>
      <c r="D102" s="182">
        <v>212</v>
      </c>
      <c r="E102" s="312">
        <v>71.284214975193251</v>
      </c>
      <c r="F102" s="181">
        <f>IF($B102='Unit list'!$D$1,Mean_HbA1c_adjusted!D102,-1)</f>
        <v>212</v>
      </c>
      <c r="G102" s="15">
        <f>IF($B102='Unit list'!$D$1,Mean_HbA1c_adjusted!E102,-1)</f>
        <v>71.284214975193251</v>
      </c>
      <c r="H102" s="15">
        <f>IF($A102='Unit list'!$A$1,Mean_HbA1c_adjusted!F102,-1)</f>
        <v>-1</v>
      </c>
      <c r="I102" s="15">
        <f>IF($A102='Unit list'!$A$1,Mean_HbA1c_adjusted!G102,-1)</f>
        <v>-1</v>
      </c>
      <c r="J102" s="16"/>
      <c r="K102" s="11">
        <f t="shared" si="11"/>
        <v>100</v>
      </c>
      <c r="L102" s="17">
        <v>99</v>
      </c>
      <c r="M102" s="22">
        <f t="shared" si="7"/>
        <v>64.733807559076979</v>
      </c>
      <c r="N102" s="22">
        <f t="shared" si="8"/>
        <v>71.805014269636445</v>
      </c>
      <c r="O102" s="22">
        <f t="shared" si="9"/>
        <v>62.872855149396457</v>
      </c>
      <c r="P102" s="22">
        <f t="shared" si="10"/>
        <v>73.665966679316966</v>
      </c>
      <c r="Q102" s="11">
        <f t="shared" si="6"/>
        <v>68.269410914356712</v>
      </c>
      <c r="R102" s="290">
        <v>17.37329675741146</v>
      </c>
    </row>
    <row r="103" spans="1:18" x14ac:dyDescent="0.25">
      <c r="A103" t="s">
        <v>804</v>
      </c>
      <c r="B103" s="3" t="str">
        <f>VLOOKUP($A103,'Unit list'!$B$4:$D$176,3,0)</f>
        <v>Wales</v>
      </c>
      <c r="D103" s="182">
        <v>99</v>
      </c>
      <c r="E103" s="312">
        <v>68.309941083981315</v>
      </c>
      <c r="F103" s="181">
        <f>IF($B103='Unit list'!$D$1,Mean_HbA1c_adjusted!D103,-1)</f>
        <v>-1</v>
      </c>
      <c r="G103" s="15">
        <f>IF($B103='Unit list'!$D$1,Mean_HbA1c_adjusted!E103,-1)</f>
        <v>-1</v>
      </c>
      <c r="H103" s="15">
        <f>IF($A103='Unit list'!$A$1,Mean_HbA1c_adjusted!F103,-1)</f>
        <v>-1</v>
      </c>
      <c r="I103" s="15">
        <f>IF($A103='Unit list'!$A$1,Mean_HbA1c_adjusted!G103,-1)</f>
        <v>-1</v>
      </c>
      <c r="J103" s="16"/>
      <c r="K103" s="11">
        <f t="shared" si="11"/>
        <v>101</v>
      </c>
      <c r="L103" s="17">
        <v>100</v>
      </c>
      <c r="M103" s="22">
        <f t="shared" si="7"/>
        <v>64.751988403363242</v>
      </c>
      <c r="N103" s="22">
        <f t="shared" si="8"/>
        <v>71.786833425350181</v>
      </c>
      <c r="O103" s="22">
        <f t="shared" si="9"/>
        <v>62.901328690603883</v>
      </c>
      <c r="P103" s="22">
        <f t="shared" si="10"/>
        <v>73.637493138109534</v>
      </c>
      <c r="Q103" s="11">
        <f t="shared" si="6"/>
        <v>68.269410914356712</v>
      </c>
      <c r="R103" s="290">
        <v>17.37329675741146</v>
      </c>
    </row>
    <row r="104" spans="1:18" x14ac:dyDescent="0.25">
      <c r="A104" t="s">
        <v>805</v>
      </c>
      <c r="B104" s="3" t="str">
        <f>VLOOKUP($A104,'Unit list'!$B$4:$D$176,3,0)</f>
        <v>North East</v>
      </c>
      <c r="D104" s="182">
        <v>126</v>
      </c>
      <c r="E104" s="312">
        <v>66.41583093341815</v>
      </c>
      <c r="F104" s="181">
        <f>IF($B104='Unit list'!$D$1,Mean_HbA1c_adjusted!D104,-1)</f>
        <v>-1</v>
      </c>
      <c r="G104" s="15">
        <f>IF($B104='Unit list'!$D$1,Mean_HbA1c_adjusted!E104,-1)</f>
        <v>-1</v>
      </c>
      <c r="H104" s="15">
        <f>IF($A104='Unit list'!$A$1,Mean_HbA1c_adjusted!F104,-1)</f>
        <v>-1</v>
      </c>
      <c r="I104" s="15">
        <f>IF($A104='Unit list'!$A$1,Mean_HbA1c_adjusted!G104,-1)</f>
        <v>-1</v>
      </c>
      <c r="J104" s="16"/>
      <c r="K104" s="11">
        <f t="shared" si="11"/>
        <v>102</v>
      </c>
      <c r="L104" s="17">
        <v>101</v>
      </c>
      <c r="M104" s="22">
        <f t="shared" si="7"/>
        <v>64.769891602581737</v>
      </c>
      <c r="N104" s="22">
        <f t="shared" si="8"/>
        <v>71.768930226131687</v>
      </c>
      <c r="O104" s="22">
        <f t="shared" si="9"/>
        <v>62.92935638815289</v>
      </c>
      <c r="P104" s="22">
        <f t="shared" si="10"/>
        <v>73.609465440560541</v>
      </c>
      <c r="Q104" s="11">
        <f t="shared" si="6"/>
        <v>68.269410914356712</v>
      </c>
      <c r="R104" s="290">
        <v>17.37329675741146</v>
      </c>
    </row>
    <row r="105" spans="1:18" x14ac:dyDescent="0.25">
      <c r="A105" t="s">
        <v>806</v>
      </c>
      <c r="B105" s="3" t="str">
        <f>VLOOKUP($A105,'Unit list'!$B$4:$D$176,3,0)</f>
        <v>North West</v>
      </c>
      <c r="D105" s="182">
        <v>38</v>
      </c>
      <c r="E105" s="312">
        <v>72.741950592431067</v>
      </c>
      <c r="F105" s="181">
        <f>IF($B105='Unit list'!$D$1,Mean_HbA1c_adjusted!D105,-1)</f>
        <v>-1</v>
      </c>
      <c r="G105" s="15">
        <f>IF($B105='Unit list'!$D$1,Mean_HbA1c_adjusted!E105,-1)</f>
        <v>-1</v>
      </c>
      <c r="H105" s="15">
        <f>IF($A105='Unit list'!$A$1,Mean_HbA1c_adjusted!F105,-1)</f>
        <v>-1</v>
      </c>
      <c r="I105" s="15">
        <f>IF($A105='Unit list'!$A$1,Mean_HbA1c_adjusted!G105,-1)</f>
        <v>-1</v>
      </c>
      <c r="J105" s="16"/>
      <c r="K105" s="11">
        <f t="shared" si="11"/>
        <v>103</v>
      </c>
      <c r="L105" s="17">
        <v>102</v>
      </c>
      <c r="M105" s="22">
        <f t="shared" si="7"/>
        <v>64.78752415289533</v>
      </c>
      <c r="N105" s="22">
        <f t="shared" si="8"/>
        <v>71.751297675818094</v>
      </c>
      <c r="O105" s="22">
        <f t="shared" si="9"/>
        <v>62.956949753212179</v>
      </c>
      <c r="P105" s="22">
        <f t="shared" si="10"/>
        <v>73.581872075501238</v>
      </c>
      <c r="Q105" s="11">
        <f t="shared" si="6"/>
        <v>68.269410914356712</v>
      </c>
      <c r="R105" s="290">
        <v>17.37329675741146</v>
      </c>
    </row>
    <row r="106" spans="1:18" x14ac:dyDescent="0.25">
      <c r="A106" t="s">
        <v>807</v>
      </c>
      <c r="B106" s="3" t="str">
        <f>VLOOKUP($A106,'Unit list'!$B$4:$D$176,3,0)</f>
        <v>London and South East</v>
      </c>
      <c r="D106" s="182">
        <v>183</v>
      </c>
      <c r="E106" s="312">
        <v>66.37263715779774</v>
      </c>
      <c r="F106" s="181">
        <f>IF($B106='Unit list'!$D$1,Mean_HbA1c_adjusted!D106,-1)</f>
        <v>-1</v>
      </c>
      <c r="G106" s="15">
        <f>IF($B106='Unit list'!$D$1,Mean_HbA1c_adjusted!E106,-1)</f>
        <v>-1</v>
      </c>
      <c r="H106" s="15">
        <f>IF($A106='Unit list'!$A$1,Mean_HbA1c_adjusted!F106,-1)</f>
        <v>-1</v>
      </c>
      <c r="I106" s="15">
        <f>IF($A106='Unit list'!$A$1,Mean_HbA1c_adjusted!G106,-1)</f>
        <v>-1</v>
      </c>
      <c r="J106" s="16"/>
      <c r="K106" s="11">
        <f t="shared" si="11"/>
        <v>104</v>
      </c>
      <c r="L106" s="17">
        <v>103</v>
      </c>
      <c r="M106" s="22">
        <f t="shared" si="7"/>
        <v>64.804892806099303</v>
      </c>
      <c r="N106" s="22">
        <f t="shared" si="8"/>
        <v>71.73392902261412</v>
      </c>
      <c r="O106" s="22">
        <f t="shared" si="9"/>
        <v>62.984119885249171</v>
      </c>
      <c r="P106" s="22">
        <f t="shared" si="10"/>
        <v>73.554701943464252</v>
      </c>
      <c r="Q106" s="11">
        <f t="shared" si="6"/>
        <v>68.269410914356712</v>
      </c>
      <c r="R106" s="290">
        <v>17.37329675741146</v>
      </c>
    </row>
    <row r="107" spans="1:18" x14ac:dyDescent="0.25">
      <c r="A107" t="s">
        <v>808</v>
      </c>
      <c r="B107" s="3" t="str">
        <f>VLOOKUP($A107,'Unit list'!$B$4:$D$176,3,0)</f>
        <v>North West</v>
      </c>
      <c r="D107" s="182">
        <v>221</v>
      </c>
      <c r="E107" s="312">
        <v>69.531367296677232</v>
      </c>
      <c r="F107" s="181">
        <f>IF($B107='Unit list'!$D$1,Mean_HbA1c_adjusted!D107,-1)</f>
        <v>-1</v>
      </c>
      <c r="G107" s="15">
        <f>IF($B107='Unit list'!$D$1,Mean_HbA1c_adjusted!E107,-1)</f>
        <v>-1</v>
      </c>
      <c r="H107" s="15">
        <f>IF($A107='Unit list'!$A$1,Mean_HbA1c_adjusted!F107,-1)</f>
        <v>-1</v>
      </c>
      <c r="I107" s="15">
        <f>IF($A107='Unit list'!$A$1,Mean_HbA1c_adjusted!G107,-1)</f>
        <v>-1</v>
      </c>
      <c r="J107" s="16"/>
      <c r="K107" s="11">
        <f t="shared" si="11"/>
        <v>105</v>
      </c>
      <c r="L107" s="17">
        <v>104</v>
      </c>
      <c r="M107" s="22">
        <f t="shared" si="7"/>
        <v>64.822004080488</v>
      </c>
      <c r="N107" s="22">
        <f t="shared" si="8"/>
        <v>71.716817748225424</v>
      </c>
      <c r="O107" s="22">
        <f t="shared" si="9"/>
        <v>63.010877490764223</v>
      </c>
      <c r="P107" s="22">
        <f t="shared" si="10"/>
        <v>73.527944337949208</v>
      </c>
      <c r="Q107" s="11">
        <f t="shared" si="6"/>
        <v>68.269410914356712</v>
      </c>
      <c r="R107" s="290">
        <v>17.37329675741146</v>
      </c>
    </row>
    <row r="108" spans="1:18" x14ac:dyDescent="0.25">
      <c r="A108" t="s">
        <v>809</v>
      </c>
      <c r="B108" s="3" t="str">
        <f>VLOOKUP($A108,'Unit list'!$B$4:$D$176,3,0)</f>
        <v>South West</v>
      </c>
      <c r="D108" s="182">
        <v>159</v>
      </c>
      <c r="E108" s="312">
        <v>70.288177203422734</v>
      </c>
      <c r="F108" s="181">
        <f>IF($B108='Unit list'!$D$1,Mean_HbA1c_adjusted!D108,-1)</f>
        <v>-1</v>
      </c>
      <c r="G108" s="15">
        <f>IF($B108='Unit list'!$D$1,Mean_HbA1c_adjusted!E108,-1)</f>
        <v>-1</v>
      </c>
      <c r="H108" s="15">
        <f>IF($A108='Unit list'!$A$1,Mean_HbA1c_adjusted!F108,-1)</f>
        <v>-1</v>
      </c>
      <c r="I108" s="15">
        <f>IF($A108='Unit list'!$A$1,Mean_HbA1c_adjusted!G108,-1)</f>
        <v>-1</v>
      </c>
      <c r="J108" s="16"/>
      <c r="K108" s="11">
        <f t="shared" si="11"/>
        <v>106</v>
      </c>
      <c r="L108" s="17">
        <v>105</v>
      </c>
      <c r="M108" s="22">
        <f t="shared" si="7"/>
        <v>64.838864271136643</v>
      </c>
      <c r="N108" s="22">
        <f t="shared" si="8"/>
        <v>71.699957557576781</v>
      </c>
      <c r="O108" s="22">
        <f t="shared" si="9"/>
        <v>63.037232900993843</v>
      </c>
      <c r="P108" s="22">
        <f t="shared" si="10"/>
        <v>73.501588927719581</v>
      </c>
      <c r="Q108" s="11">
        <f t="shared" si="6"/>
        <v>68.269410914356712</v>
      </c>
      <c r="R108" s="290">
        <v>17.37329675741146</v>
      </c>
    </row>
    <row r="109" spans="1:18" x14ac:dyDescent="0.25">
      <c r="A109" t="s">
        <v>810</v>
      </c>
      <c r="B109" s="3" t="str">
        <f>VLOOKUP($A109,'Unit list'!$B$4:$D$176,3,0)</f>
        <v>West Midlands</v>
      </c>
      <c r="D109" s="182">
        <v>82</v>
      </c>
      <c r="E109" s="312">
        <v>68.561136928334008</v>
      </c>
      <c r="F109" s="181">
        <f>IF($B109='Unit list'!$D$1,Mean_HbA1c_adjusted!D109,-1)</f>
        <v>-1</v>
      </c>
      <c r="G109" s="15">
        <f>IF($B109='Unit list'!$D$1,Mean_HbA1c_adjusted!E109,-1)</f>
        <v>-1</v>
      </c>
      <c r="H109" s="15">
        <f>IF($A109='Unit list'!$A$1,Mean_HbA1c_adjusted!F109,-1)</f>
        <v>-1</v>
      </c>
      <c r="I109" s="15">
        <f>IF($A109='Unit list'!$A$1,Mean_HbA1c_adjusted!G109,-1)</f>
        <v>-1</v>
      </c>
      <c r="J109" s="16"/>
      <c r="K109" s="11">
        <f t="shared" si="11"/>
        <v>107</v>
      </c>
      <c r="L109" s="17">
        <v>106</v>
      </c>
      <c r="M109" s="22">
        <f t="shared" si="7"/>
        <v>64.855479459635148</v>
      </c>
      <c r="N109" s="22">
        <f t="shared" si="8"/>
        <v>71.683342369078275</v>
      </c>
      <c r="O109" s="22">
        <f t="shared" si="9"/>
        <v>63.063196088648894</v>
      </c>
      <c r="P109" s="22">
        <f t="shared" si="10"/>
        <v>73.47562574006453</v>
      </c>
      <c r="Q109" s="11">
        <f t="shared" si="6"/>
        <v>68.269410914356712</v>
      </c>
      <c r="R109" s="290">
        <v>17.37329675741146</v>
      </c>
    </row>
    <row r="110" spans="1:18" x14ac:dyDescent="0.25">
      <c r="A110" t="s">
        <v>811</v>
      </c>
      <c r="B110" s="3" t="str">
        <f>VLOOKUP($A110,'Unit list'!$B$4:$D$176,3,0)</f>
        <v>South West</v>
      </c>
      <c r="D110" s="182">
        <v>442</v>
      </c>
      <c r="E110" s="312">
        <v>71.821036326223378</v>
      </c>
      <c r="F110" s="181">
        <f>IF($B110='Unit list'!$D$1,Mean_HbA1c_adjusted!D110,-1)</f>
        <v>-1</v>
      </c>
      <c r="G110" s="15">
        <f>IF($B110='Unit list'!$D$1,Mean_HbA1c_adjusted!E110,-1)</f>
        <v>-1</v>
      </c>
      <c r="H110" s="15">
        <f>IF($A110='Unit list'!$A$1,Mean_HbA1c_adjusted!F110,-1)</f>
        <v>-1</v>
      </c>
      <c r="I110" s="15">
        <f>IF($A110='Unit list'!$A$1,Mean_HbA1c_adjusted!G110,-1)</f>
        <v>-1</v>
      </c>
      <c r="J110" s="16"/>
      <c r="K110" s="11">
        <f t="shared" si="11"/>
        <v>108</v>
      </c>
      <c r="L110" s="17">
        <v>107</v>
      </c>
      <c r="M110" s="22">
        <f t="shared" si="7"/>
        <v>64.871855523308</v>
      </c>
      <c r="N110" s="22">
        <f t="shared" si="8"/>
        <v>71.666966305405424</v>
      </c>
      <c r="O110" s="22">
        <f t="shared" si="9"/>
        <v>63.088776683749721</v>
      </c>
      <c r="P110" s="22">
        <f t="shared" si="10"/>
        <v>73.450045144963696</v>
      </c>
      <c r="Q110" s="11">
        <f t="shared" si="6"/>
        <v>68.269410914356712</v>
      </c>
      <c r="R110" s="290">
        <v>17.37329675741146</v>
      </c>
    </row>
    <row r="111" spans="1:18" x14ac:dyDescent="0.25">
      <c r="A111" t="s">
        <v>812</v>
      </c>
      <c r="B111" s="3" t="str">
        <f>VLOOKUP($A111,'Unit list'!$B$4:$D$176,3,0)</f>
        <v>North West</v>
      </c>
      <c r="D111" s="182">
        <v>75</v>
      </c>
      <c r="E111" s="312">
        <v>74.532615106373242</v>
      </c>
      <c r="F111" s="181">
        <f>IF($B111='Unit list'!$D$1,Mean_HbA1c_adjusted!D111,-1)</f>
        <v>-1</v>
      </c>
      <c r="G111" s="15">
        <f>IF($B111='Unit list'!$D$1,Mean_HbA1c_adjusted!E111,-1)</f>
        <v>-1</v>
      </c>
      <c r="H111" s="15">
        <f>IF($A111='Unit list'!$A$1,Mean_HbA1c_adjusted!F111,-1)</f>
        <v>-1</v>
      </c>
      <c r="I111" s="15">
        <f>IF($A111='Unit list'!$A$1,Mean_HbA1c_adjusted!G111,-1)</f>
        <v>-1</v>
      </c>
      <c r="J111" s="16"/>
      <c r="K111" s="11">
        <f t="shared" si="11"/>
        <v>109</v>
      </c>
      <c r="L111" s="17">
        <v>108</v>
      </c>
      <c r="M111" s="22">
        <f t="shared" si="7"/>
        <v>64.887998143952188</v>
      </c>
      <c r="N111" s="22">
        <f t="shared" si="8"/>
        <v>71.650823684761235</v>
      </c>
      <c r="O111" s="22">
        <f t="shared" si="9"/>
        <v>63.113983988614883</v>
      </c>
      <c r="P111" s="22">
        <f t="shared" si="10"/>
        <v>73.424837840098547</v>
      </c>
      <c r="Q111" s="11">
        <f t="shared" si="6"/>
        <v>68.269410914356712</v>
      </c>
      <c r="R111" s="290">
        <v>17.37329675741146</v>
      </c>
    </row>
    <row r="112" spans="1:18" x14ac:dyDescent="0.25">
      <c r="A112" t="s">
        <v>813</v>
      </c>
      <c r="B112" s="3" t="str">
        <f>VLOOKUP($A112,'Unit list'!$B$4:$D$176,3,0)</f>
        <v>North East</v>
      </c>
      <c r="D112" s="182">
        <v>58</v>
      </c>
      <c r="E112" s="312">
        <v>62.825613192751945</v>
      </c>
      <c r="F112" s="181">
        <f>IF($B112='Unit list'!$D$1,Mean_HbA1c_adjusted!D112,-1)</f>
        <v>-1</v>
      </c>
      <c r="G112" s="15">
        <f>IF($B112='Unit list'!$D$1,Mean_HbA1c_adjusted!E112,-1)</f>
        <v>-1</v>
      </c>
      <c r="H112" s="15">
        <f>IF($A112='Unit list'!$A$1,Mean_HbA1c_adjusted!F112,-1)</f>
        <v>-1</v>
      </c>
      <c r="I112" s="15">
        <f>IF($A112='Unit list'!$A$1,Mean_HbA1c_adjusted!G112,-1)</f>
        <v>-1</v>
      </c>
      <c r="J112" s="16"/>
      <c r="K112" s="11">
        <f t="shared" si="11"/>
        <v>110</v>
      </c>
      <c r="L112" s="17">
        <v>109</v>
      </c>
      <c r="M112" s="22">
        <f t="shared" si="7"/>
        <v>64.903912816122457</v>
      </c>
      <c r="N112" s="22">
        <f t="shared" si="8"/>
        <v>71.634909012590967</v>
      </c>
      <c r="O112" s="22">
        <f t="shared" si="9"/>
        <v>63.138826992056593</v>
      </c>
      <c r="P112" s="22">
        <f t="shared" si="10"/>
        <v>73.39999483665683</v>
      </c>
      <c r="Q112" s="11">
        <f t="shared" si="6"/>
        <v>68.269410914356712</v>
      </c>
      <c r="R112" s="290">
        <v>17.37329675741146</v>
      </c>
    </row>
    <row r="113" spans="1:18" x14ac:dyDescent="0.25">
      <c r="A113" t="s">
        <v>814</v>
      </c>
      <c r="B113" s="3" t="str">
        <f>VLOOKUP($A113,'Unit list'!$B$4:$D$176,3,0)</f>
        <v>West Midlands</v>
      </c>
      <c r="D113" s="182">
        <v>160</v>
      </c>
      <c r="E113" s="312">
        <v>71.271280221874335</v>
      </c>
      <c r="F113" s="181">
        <f>IF($B113='Unit list'!$D$1,Mean_HbA1c_adjusted!D113,-1)</f>
        <v>-1</v>
      </c>
      <c r="G113" s="15">
        <f>IF($B113='Unit list'!$D$1,Mean_HbA1c_adjusted!E113,-1)</f>
        <v>-1</v>
      </c>
      <c r="H113" s="15">
        <f>IF($A113='Unit list'!$A$1,Mean_HbA1c_adjusted!F113,-1)</f>
        <v>-1</v>
      </c>
      <c r="I113" s="15">
        <f>IF($A113='Unit list'!$A$1,Mean_HbA1c_adjusted!G113,-1)</f>
        <v>-1</v>
      </c>
      <c r="J113" s="16"/>
      <c r="K113" s="11">
        <f t="shared" si="11"/>
        <v>111</v>
      </c>
      <c r="L113" s="17">
        <v>110</v>
      </c>
      <c r="M113" s="22">
        <f t="shared" si="7"/>
        <v>64.91960485499142</v>
      </c>
      <c r="N113" s="22">
        <f t="shared" si="8"/>
        <v>71.619216973722004</v>
      </c>
      <c r="O113" s="22">
        <f t="shared" si="9"/>
        <v>63.163314382831956</v>
      </c>
      <c r="P113" s="22">
        <f t="shared" si="10"/>
        <v>73.375507445881468</v>
      </c>
      <c r="Q113" s="11">
        <f t="shared" si="6"/>
        <v>68.269410914356712</v>
      </c>
      <c r="R113" s="290">
        <v>17.37329675741146</v>
      </c>
    </row>
    <row r="114" spans="1:18" x14ac:dyDescent="0.25">
      <c r="A114" t="s">
        <v>815</v>
      </c>
      <c r="B114" s="3" t="str">
        <f>VLOOKUP($A114,'Unit list'!$B$4:$D$176,3,0)</f>
        <v>South Central</v>
      </c>
      <c r="D114" s="182">
        <v>111</v>
      </c>
      <c r="E114" s="312">
        <v>64.470100947642649</v>
      </c>
      <c r="F114" s="181">
        <f>IF($B114='Unit list'!$D$1,Mean_HbA1c_adjusted!D114,-1)</f>
        <v>-1</v>
      </c>
      <c r="G114" s="15">
        <f>IF($B114='Unit list'!$D$1,Mean_HbA1c_adjusted!E114,-1)</f>
        <v>-1</v>
      </c>
      <c r="H114" s="15">
        <f>IF($A114='Unit list'!$A$1,Mean_HbA1c_adjusted!F114,-1)</f>
        <v>-1</v>
      </c>
      <c r="I114" s="15">
        <f>IF($A114='Unit list'!$A$1,Mean_HbA1c_adjusted!G114,-1)</f>
        <v>-1</v>
      </c>
      <c r="J114" s="16"/>
      <c r="K114" s="11">
        <f t="shared" si="11"/>
        <v>112</v>
      </c>
      <c r="L114" s="17">
        <v>111</v>
      </c>
      <c r="M114" s="22">
        <f t="shared" si="7"/>
        <v>64.935079403810207</v>
      </c>
      <c r="N114" s="22">
        <f t="shared" si="8"/>
        <v>71.603742424903217</v>
      </c>
      <c r="O114" s="22">
        <f t="shared" si="9"/>
        <v>63.187454562395722</v>
      </c>
      <c r="P114" s="22">
        <f t="shared" si="10"/>
        <v>73.351367266317695</v>
      </c>
      <c r="Q114" s="11">
        <f t="shared" si="6"/>
        <v>68.269410914356712</v>
      </c>
      <c r="R114" s="290">
        <v>17.37329675741146</v>
      </c>
    </row>
    <row r="115" spans="1:18" x14ac:dyDescent="0.25">
      <c r="A115" t="s">
        <v>816</v>
      </c>
      <c r="B115" s="3" t="str">
        <f>VLOOKUP($A115,'Unit list'!$B$4:$D$176,3,0)</f>
        <v>East of England</v>
      </c>
      <c r="D115" s="182">
        <v>140</v>
      </c>
      <c r="E115" s="312">
        <v>67.982351235656807</v>
      </c>
      <c r="F115" s="181">
        <f>IF($B115='Unit list'!$D$1,Mean_HbA1c_adjusted!D115,-1)</f>
        <v>140</v>
      </c>
      <c r="G115" s="15">
        <f>IF($B115='Unit list'!$D$1,Mean_HbA1c_adjusted!E115,-1)</f>
        <v>67.982351235656807</v>
      </c>
      <c r="H115" s="15">
        <f>IF($A115='Unit list'!$A$1,Mean_HbA1c_adjusted!F115,-1)</f>
        <v>-1</v>
      </c>
      <c r="I115" s="15">
        <f>IF($A115='Unit list'!$A$1,Mean_HbA1c_adjusted!G115,-1)</f>
        <v>-1</v>
      </c>
      <c r="J115" s="16"/>
      <c r="K115" s="11">
        <f t="shared" si="11"/>
        <v>113</v>
      </c>
      <c r="L115" s="17">
        <v>112</v>
      </c>
      <c r="M115" s="22">
        <f t="shared" si="7"/>
        <v>64.950341440993171</v>
      </c>
      <c r="N115" s="22">
        <f t="shared" si="8"/>
        <v>71.588480387720253</v>
      </c>
      <c r="O115" s="22">
        <f t="shared" si="9"/>
        <v>63.211255656996862</v>
      </c>
      <c r="P115" s="22">
        <f t="shared" si="10"/>
        <v>73.327566171716569</v>
      </c>
      <c r="Q115" s="11">
        <f t="shared" si="6"/>
        <v>68.269410914356712</v>
      </c>
      <c r="R115" s="290">
        <v>17.37329675741146</v>
      </c>
    </row>
    <row r="116" spans="1:18" x14ac:dyDescent="0.25">
      <c r="A116" t="s">
        <v>817</v>
      </c>
      <c r="B116" s="3" t="str">
        <f>VLOOKUP($A116,'Unit list'!$B$4:$D$176,3,0)</f>
        <v>Yorkshire and Humber</v>
      </c>
      <c r="D116" s="182">
        <v>125</v>
      </c>
      <c r="E116" s="312">
        <v>67.639456656910852</v>
      </c>
      <c r="F116" s="181">
        <f>IF($B116='Unit list'!$D$1,Mean_HbA1c_adjusted!D116,-1)</f>
        <v>-1</v>
      </c>
      <c r="G116" s="15">
        <f>IF($B116='Unit list'!$D$1,Mean_HbA1c_adjusted!E116,-1)</f>
        <v>-1</v>
      </c>
      <c r="H116" s="15">
        <f>IF($A116='Unit list'!$A$1,Mean_HbA1c_adjusted!F116,-1)</f>
        <v>-1</v>
      </c>
      <c r="I116" s="15">
        <f>IF($A116='Unit list'!$A$1,Mean_HbA1c_adjusted!G116,-1)</f>
        <v>-1</v>
      </c>
      <c r="J116" s="16"/>
      <c r="K116" s="11">
        <f t="shared" si="11"/>
        <v>114</v>
      </c>
      <c r="L116" s="17">
        <v>113</v>
      </c>
      <c r="M116" s="22">
        <f t="shared" si="7"/>
        <v>64.965395786849086</v>
      </c>
      <c r="N116" s="22">
        <f t="shared" si="8"/>
        <v>71.573426041864337</v>
      </c>
      <c r="O116" s="22">
        <f t="shared" si="9"/>
        <v>63.234725529158666</v>
      </c>
      <c r="P116" s="22">
        <f t="shared" si="10"/>
        <v>73.304096299554757</v>
      </c>
      <c r="Q116" s="11">
        <f t="shared" si="6"/>
        <v>68.269410914356712</v>
      </c>
      <c r="R116" s="290">
        <v>17.37329675741146</v>
      </c>
    </row>
    <row r="117" spans="1:18" x14ac:dyDescent="0.25">
      <c r="A117" t="s">
        <v>818</v>
      </c>
      <c r="B117" s="3" t="str">
        <f>VLOOKUP($A117,'Unit list'!$B$4:$D$176,3,0)</f>
        <v>North East</v>
      </c>
      <c r="D117" s="182">
        <v>103</v>
      </c>
      <c r="E117" s="312">
        <v>75.405360412156298</v>
      </c>
      <c r="F117" s="181">
        <f>IF($B117='Unit list'!$D$1,Mean_HbA1c_adjusted!D117,-1)</f>
        <v>-1</v>
      </c>
      <c r="G117" s="15">
        <f>IF($B117='Unit list'!$D$1,Mean_HbA1c_adjusted!E117,-1)</f>
        <v>-1</v>
      </c>
      <c r="H117" s="15">
        <f>IF($A117='Unit list'!$A$1,Mean_HbA1c_adjusted!F117,-1)</f>
        <v>-1</v>
      </c>
      <c r="I117" s="15">
        <f>IF($A117='Unit list'!$A$1,Mean_HbA1c_adjusted!G117,-1)</f>
        <v>-1</v>
      </c>
      <c r="J117" s="16"/>
      <c r="K117" s="11">
        <f t="shared" si="11"/>
        <v>115</v>
      </c>
      <c r="L117" s="17">
        <v>114</v>
      </c>
      <c r="M117" s="22">
        <f t="shared" si="7"/>
        <v>64.980247109979317</v>
      </c>
      <c r="N117" s="22">
        <f t="shared" si="8"/>
        <v>71.558574718734107</v>
      </c>
      <c r="O117" s="22">
        <f t="shared" si="9"/>
        <v>63.257871788579038</v>
      </c>
      <c r="P117" s="22">
        <f t="shared" si="10"/>
        <v>73.280950040134385</v>
      </c>
      <c r="Q117" s="11">
        <f t="shared" si="6"/>
        <v>68.269410914356712</v>
      </c>
      <c r="R117" s="290">
        <v>17.37329675741146</v>
      </c>
    </row>
    <row r="118" spans="1:18" x14ac:dyDescent="0.25">
      <c r="A118" t="s">
        <v>819</v>
      </c>
      <c r="B118" s="3" t="str">
        <f>VLOOKUP($A118,'Unit list'!$B$4:$D$176,3,0)</f>
        <v>London and South East</v>
      </c>
      <c r="D118" s="182">
        <v>103</v>
      </c>
      <c r="E118" s="312">
        <v>71.987572620415165</v>
      </c>
      <c r="F118" s="181">
        <f>IF($B118='Unit list'!$D$1,Mean_HbA1c_adjusted!D118,-1)</f>
        <v>-1</v>
      </c>
      <c r="G118" s="15">
        <f>IF($B118='Unit list'!$D$1,Mean_HbA1c_adjusted!E118,-1)</f>
        <v>-1</v>
      </c>
      <c r="H118" s="15">
        <f>IF($A118='Unit list'!$A$1,Mean_HbA1c_adjusted!F118,-1)</f>
        <v>-1</v>
      </c>
      <c r="I118" s="15">
        <f>IF($A118='Unit list'!$A$1,Mean_HbA1c_adjusted!G118,-1)</f>
        <v>-1</v>
      </c>
      <c r="J118" s="16"/>
      <c r="K118" s="11">
        <f t="shared" si="11"/>
        <v>116</v>
      </c>
      <c r="L118" s="17">
        <v>115</v>
      </c>
      <c r="M118" s="22">
        <f t="shared" si="7"/>
        <v>64.994899933362376</v>
      </c>
      <c r="N118" s="22">
        <f t="shared" si="8"/>
        <v>71.543921895351048</v>
      </c>
      <c r="O118" s="22">
        <f t="shared" si="9"/>
        <v>63.280701802485247</v>
      </c>
      <c r="P118" s="22">
        <f t="shared" si="10"/>
        <v>73.258120026228184</v>
      </c>
      <c r="Q118" s="11">
        <f t="shared" si="6"/>
        <v>68.269410914356712</v>
      </c>
      <c r="R118" s="290">
        <v>17.37329675741146</v>
      </c>
    </row>
    <row r="119" spans="1:18" x14ac:dyDescent="0.25">
      <c r="A119" t="s">
        <v>820</v>
      </c>
      <c r="B119" s="3" t="str">
        <f>VLOOKUP($A119,'Unit list'!$B$4:$D$176,3,0)</f>
        <v>South West</v>
      </c>
      <c r="D119" s="182">
        <v>123</v>
      </c>
      <c r="E119" s="312">
        <v>77.341433894558477</v>
      </c>
      <c r="F119" s="181">
        <f>IF($B119='Unit list'!$D$1,Mean_HbA1c_adjusted!D119,-1)</f>
        <v>-1</v>
      </c>
      <c r="G119" s="15">
        <f>IF($B119='Unit list'!$D$1,Mean_HbA1c_adjusted!E119,-1)</f>
        <v>-1</v>
      </c>
      <c r="H119" s="15">
        <f>IF($A119='Unit list'!$A$1,Mean_HbA1c_adjusted!F119,-1)</f>
        <v>-1</v>
      </c>
      <c r="I119" s="15">
        <f>IF($A119='Unit list'!$A$1,Mean_HbA1c_adjusted!G119,-1)</f>
        <v>-1</v>
      </c>
      <c r="J119" s="16"/>
      <c r="K119" s="11">
        <f t="shared" si="11"/>
        <v>117</v>
      </c>
      <c r="L119" s="17">
        <v>116</v>
      </c>
      <c r="M119" s="22">
        <f t="shared" si="7"/>
        <v>65.009358640142779</v>
      </c>
      <c r="N119" s="22">
        <f t="shared" si="8"/>
        <v>71.529463188570645</v>
      </c>
      <c r="O119" s="22">
        <f t="shared" si="9"/>
        <v>63.303222705475207</v>
      </c>
      <c r="P119" s="22">
        <f t="shared" si="10"/>
        <v>73.235599123238217</v>
      </c>
      <c r="Q119" s="11">
        <f t="shared" si="6"/>
        <v>68.269410914356712</v>
      </c>
      <c r="R119" s="290">
        <v>17.37329675741146</v>
      </c>
    </row>
    <row r="120" spans="1:18" x14ac:dyDescent="0.25">
      <c r="A120" t="s">
        <v>821</v>
      </c>
      <c r="B120" s="3" t="str">
        <f>VLOOKUP($A120,'Unit list'!$B$4:$D$176,3,0)</f>
        <v>North West</v>
      </c>
      <c r="D120" s="182">
        <v>146</v>
      </c>
      <c r="E120" s="312">
        <v>65.825709847807403</v>
      </c>
      <c r="F120" s="181">
        <f>IF($B120='Unit list'!$D$1,Mean_HbA1c_adjusted!D120,-1)</f>
        <v>-1</v>
      </c>
      <c r="G120" s="15">
        <f>IF($B120='Unit list'!$D$1,Mean_HbA1c_adjusted!E120,-1)</f>
        <v>-1</v>
      </c>
      <c r="H120" s="15">
        <f>IF($A120='Unit list'!$A$1,Mean_HbA1c_adjusted!F120,-1)</f>
        <v>-1</v>
      </c>
      <c r="I120" s="15">
        <f>IF($A120='Unit list'!$A$1,Mean_HbA1c_adjusted!G120,-1)</f>
        <v>-1</v>
      </c>
      <c r="J120" s="16"/>
      <c r="K120" s="11">
        <f t="shared" si="11"/>
        <v>118</v>
      </c>
      <c r="L120" s="17">
        <v>117</v>
      </c>
      <c r="M120" s="22">
        <f t="shared" si="7"/>
        <v>65.023627479141155</v>
      </c>
      <c r="N120" s="22">
        <f t="shared" si="8"/>
        <v>71.515194349572269</v>
      </c>
      <c r="O120" s="22">
        <f t="shared" si="9"/>
        <v>63.325441408875044</v>
      </c>
      <c r="P120" s="22">
        <f t="shared" si="10"/>
        <v>73.213380419838387</v>
      </c>
      <c r="Q120" s="11">
        <f t="shared" si="6"/>
        <v>68.269410914356712</v>
      </c>
      <c r="R120" s="290">
        <v>17.37329675741146</v>
      </c>
    </row>
    <row r="121" spans="1:18" x14ac:dyDescent="0.25">
      <c r="A121" t="s">
        <v>822</v>
      </c>
      <c r="B121" s="3" t="str">
        <f>VLOOKUP($A121,'Unit list'!$B$4:$D$176,3,0)</f>
        <v>East of England</v>
      </c>
      <c r="D121" s="182">
        <v>128</v>
      </c>
      <c r="E121" s="312">
        <v>74.622047772706324</v>
      </c>
      <c r="F121" s="181">
        <f>IF($B121='Unit list'!$D$1,Mean_HbA1c_adjusted!D121,-1)</f>
        <v>128</v>
      </c>
      <c r="G121" s="15">
        <f>IF($B121='Unit list'!$D$1,Mean_HbA1c_adjusted!E121,-1)</f>
        <v>74.622047772706324</v>
      </c>
      <c r="H121" s="15">
        <f>IF($A121='Unit list'!$A$1,Mean_HbA1c_adjusted!F121,-1)</f>
        <v>-1</v>
      </c>
      <c r="I121" s="15">
        <f>IF($A121='Unit list'!$A$1,Mean_HbA1c_adjusted!G121,-1)</f>
        <v>-1</v>
      </c>
      <c r="J121" s="16"/>
      <c r="K121" s="11">
        <f t="shared" si="11"/>
        <v>119</v>
      </c>
      <c r="L121" s="17">
        <v>118</v>
      </c>
      <c r="M121" s="22">
        <f t="shared" si="7"/>
        <v>65.037710570101197</v>
      </c>
      <c r="N121" s="22">
        <f t="shared" si="8"/>
        <v>71.501111258612227</v>
      </c>
      <c r="O121" s="22">
        <f t="shared" si="9"/>
        <v>63.347364609640721</v>
      </c>
      <c r="P121" s="22">
        <f t="shared" si="10"/>
        <v>73.191457219072703</v>
      </c>
      <c r="Q121" s="11">
        <f t="shared" si="6"/>
        <v>68.269410914356712</v>
      </c>
      <c r="R121" s="290">
        <v>17.37329675741146</v>
      </c>
    </row>
    <row r="122" spans="1:18" x14ac:dyDescent="0.25">
      <c r="A122" t="s">
        <v>823</v>
      </c>
      <c r="B122" s="3" t="str">
        <f>VLOOKUP($A122,'Unit list'!$B$4:$D$176,3,0)</f>
        <v>London and South East</v>
      </c>
      <c r="D122" s="182">
        <v>55</v>
      </c>
      <c r="E122" s="312">
        <v>65.473315592083594</v>
      </c>
      <c r="F122" s="181">
        <f>IF($B122='Unit list'!$D$1,Mean_HbA1c_adjusted!D122,-1)</f>
        <v>-1</v>
      </c>
      <c r="G122" s="15">
        <f>IF($B122='Unit list'!$D$1,Mean_HbA1c_adjusted!E122,-1)</f>
        <v>-1</v>
      </c>
      <c r="H122" s="15">
        <f>IF($A122='Unit list'!$A$1,Mean_HbA1c_adjusted!F122,-1)</f>
        <v>-1</v>
      </c>
      <c r="I122" s="15">
        <f>IF($A122='Unit list'!$A$1,Mean_HbA1c_adjusted!G122,-1)</f>
        <v>-1</v>
      </c>
      <c r="J122" s="16"/>
      <c r="K122" s="11">
        <f t="shared" si="11"/>
        <v>120</v>
      </c>
      <c r="L122" s="17">
        <v>119</v>
      </c>
      <c r="M122" s="22">
        <f t="shared" si="7"/>
        <v>65.051611908688301</v>
      </c>
      <c r="N122" s="22">
        <f t="shared" si="8"/>
        <v>71.487209920025123</v>
      </c>
      <c r="O122" s="22">
        <f t="shared" si="9"/>
        <v>63.368998798829899</v>
      </c>
      <c r="P122" s="22">
        <f t="shared" si="10"/>
        <v>73.169823029883517</v>
      </c>
      <c r="Q122" s="11">
        <f t="shared" si="6"/>
        <v>68.269410914356712</v>
      </c>
      <c r="R122" s="290">
        <v>17.37329675741146</v>
      </c>
    </row>
    <row r="123" spans="1:18" x14ac:dyDescent="0.25">
      <c r="A123" t="s">
        <v>824</v>
      </c>
      <c r="B123" s="3" t="str">
        <f>VLOOKUP($A123,'Unit list'!$B$4:$D$176,3,0)</f>
        <v>South Central</v>
      </c>
      <c r="D123" s="182">
        <v>116</v>
      </c>
      <c r="E123" s="312">
        <v>64.312931488779213</v>
      </c>
      <c r="F123" s="181">
        <f>IF($B123='Unit list'!$D$1,Mean_HbA1c_adjusted!D123,-1)</f>
        <v>-1</v>
      </c>
      <c r="G123" s="15">
        <f>IF($B123='Unit list'!$D$1,Mean_HbA1c_adjusted!E123,-1)</f>
        <v>-1</v>
      </c>
      <c r="H123" s="15">
        <f>IF($A123='Unit list'!$A$1,Mean_HbA1c_adjusted!F123,-1)</f>
        <v>-1</v>
      </c>
      <c r="I123" s="15">
        <f>IF($A123='Unit list'!$A$1,Mean_HbA1c_adjusted!G123,-1)</f>
        <v>-1</v>
      </c>
      <c r="J123" s="16"/>
      <c r="K123" s="11">
        <f t="shared" si="11"/>
        <v>121</v>
      </c>
      <c r="L123" s="17">
        <v>120</v>
      </c>
      <c r="M123" s="22">
        <f t="shared" si="7"/>
        <v>65.065335371253582</v>
      </c>
      <c r="N123" s="22">
        <f t="shared" si="8"/>
        <v>71.473486457459842</v>
      </c>
      <c r="O123" s="22">
        <f t="shared" si="9"/>
        <v>63.390350269668197</v>
      </c>
      <c r="P123" s="22">
        <f t="shared" si="10"/>
        <v>73.148471559045234</v>
      </c>
      <c r="Q123" s="11">
        <f t="shared" si="6"/>
        <v>68.269410914356712</v>
      </c>
      <c r="R123" s="290">
        <v>17.37329675741146</v>
      </c>
    </row>
    <row r="124" spans="1:18" x14ac:dyDescent="0.25">
      <c r="A124" t="s">
        <v>825</v>
      </c>
      <c r="B124" s="3" t="str">
        <f>VLOOKUP($A124,'Unit list'!$B$4:$D$176,3,0)</f>
        <v>North East</v>
      </c>
      <c r="D124" s="182">
        <v>279</v>
      </c>
      <c r="E124" s="312">
        <v>73.135938513779919</v>
      </c>
      <c r="F124" s="181">
        <f>IF($B124='Unit list'!$D$1,Mean_HbA1c_adjusted!D124,-1)</f>
        <v>-1</v>
      </c>
      <c r="G124" s="15">
        <f>IF($B124='Unit list'!$D$1,Mean_HbA1c_adjusted!E124,-1)</f>
        <v>-1</v>
      </c>
      <c r="H124" s="15">
        <f>IF($A124='Unit list'!$A$1,Mean_HbA1c_adjusted!F124,-1)</f>
        <v>-1</v>
      </c>
      <c r="I124" s="15">
        <f>IF($A124='Unit list'!$A$1,Mean_HbA1c_adjusted!G124,-1)</f>
        <v>-1</v>
      </c>
      <c r="J124" s="16"/>
      <c r="K124" s="11">
        <f t="shared" si="11"/>
        <v>122</v>
      </c>
      <c r="L124" s="17">
        <v>121</v>
      </c>
      <c r="M124" s="22">
        <f t="shared" si="7"/>
        <v>65.078884719376248</v>
      </c>
      <c r="N124" s="22">
        <f t="shared" si="8"/>
        <v>71.459937109337176</v>
      </c>
      <c r="O124" s="22">
        <f t="shared" si="9"/>
        <v>63.411425125232618</v>
      </c>
      <c r="P124" s="22">
        <f t="shared" si="10"/>
        <v>73.127396703480798</v>
      </c>
      <c r="Q124" s="11">
        <f t="shared" si="6"/>
        <v>68.269410914356712</v>
      </c>
      <c r="R124" s="290">
        <v>17.37329675741146</v>
      </c>
    </row>
    <row r="125" spans="1:18" x14ac:dyDescent="0.25">
      <c r="A125" t="s">
        <v>826</v>
      </c>
      <c r="B125" s="3" t="str">
        <f>VLOOKUP($A125,'Unit list'!$B$4:$D$176,3,0)</f>
        <v>North East</v>
      </c>
      <c r="D125" s="182">
        <v>152</v>
      </c>
      <c r="E125" s="312">
        <v>67.340698525244491</v>
      </c>
      <c r="F125" s="181">
        <f>IF($B125='Unit list'!$D$1,Mean_HbA1c_adjusted!D125,-1)</f>
        <v>-1</v>
      </c>
      <c r="G125" s="15">
        <f>IF($B125='Unit list'!$D$1,Mean_HbA1c_adjusted!E125,-1)</f>
        <v>-1</v>
      </c>
      <c r="H125" s="15">
        <f>IF($A125='Unit list'!$A$1,Mean_HbA1c_adjusted!F125,-1)</f>
        <v>-1</v>
      </c>
      <c r="I125" s="15">
        <f>IF($A125='Unit list'!$A$1,Mean_HbA1c_adjusted!G125,-1)</f>
        <v>-1</v>
      </c>
      <c r="J125" s="16"/>
      <c r="K125" s="11">
        <f t="shared" si="11"/>
        <v>123</v>
      </c>
      <c r="L125" s="17">
        <v>122</v>
      </c>
      <c r="M125" s="22">
        <f t="shared" si="7"/>
        <v>65.092263604196319</v>
      </c>
      <c r="N125" s="22">
        <f t="shared" si="8"/>
        <v>71.446558224517105</v>
      </c>
      <c r="O125" s="22">
        <f t="shared" si="9"/>
        <v>63.432229285773566</v>
      </c>
      <c r="P125" s="22">
        <f t="shared" si="10"/>
        <v>73.10659254293985</v>
      </c>
      <c r="Q125" s="11">
        <f t="shared" si="6"/>
        <v>68.269410914356712</v>
      </c>
      <c r="R125" s="290">
        <v>17.37329675741146</v>
      </c>
    </row>
    <row r="126" spans="1:18" x14ac:dyDescent="0.25">
      <c r="A126" t="s">
        <v>827</v>
      </c>
      <c r="B126" s="3" t="str">
        <f>VLOOKUP($A126,'Unit list'!$B$4:$D$176,3,0)</f>
        <v>Yorkshire and Humber</v>
      </c>
      <c r="D126" s="182">
        <v>121</v>
      </c>
      <c r="E126" s="312">
        <v>65.726863227941905</v>
      </c>
      <c r="F126" s="181">
        <f>IF($B126='Unit list'!$D$1,Mean_HbA1c_adjusted!D126,-1)</f>
        <v>-1</v>
      </c>
      <c r="G126" s="15">
        <f>IF($B126='Unit list'!$D$1,Mean_HbA1c_adjusted!E126,-1)</f>
        <v>-1</v>
      </c>
      <c r="H126" s="15">
        <f>IF($A126='Unit list'!$A$1,Mean_HbA1c_adjusted!F126,-1)</f>
        <v>-1</v>
      </c>
      <c r="I126" s="15">
        <f>IF($A126='Unit list'!$A$1,Mean_HbA1c_adjusted!G126,-1)</f>
        <v>-1</v>
      </c>
      <c r="J126" s="16"/>
      <c r="K126" s="11">
        <f t="shared" si="11"/>
        <v>124</v>
      </c>
      <c r="L126" s="17">
        <v>123</v>
      </c>
      <c r="M126" s="22">
        <f t="shared" si="7"/>
        <v>65.105475570549117</v>
      </c>
      <c r="N126" s="22">
        <f t="shared" si="8"/>
        <v>71.433346258164306</v>
      </c>
      <c r="O126" s="22">
        <f t="shared" si="9"/>
        <v>63.452768495695125</v>
      </c>
      <c r="P126" s="22">
        <f t="shared" si="10"/>
        <v>73.086053333018299</v>
      </c>
      <c r="Q126" s="11">
        <f t="shared" si="6"/>
        <v>68.269410914356712</v>
      </c>
      <c r="R126" s="290">
        <v>17.37329675741146</v>
      </c>
    </row>
    <row r="127" spans="1:18" x14ac:dyDescent="0.25">
      <c r="A127" t="s">
        <v>828</v>
      </c>
      <c r="B127" s="3" t="str">
        <f>VLOOKUP($A127,'Unit list'!$B$4:$D$176,3,0)</f>
        <v>North West</v>
      </c>
      <c r="D127" s="182">
        <v>175</v>
      </c>
      <c r="E127" s="312">
        <v>69.008784872077399</v>
      </c>
      <c r="F127" s="181">
        <f>IF($B127='Unit list'!$D$1,Mean_HbA1c_adjusted!D127,-1)</f>
        <v>-1</v>
      </c>
      <c r="G127" s="15">
        <f>IF($B127='Unit list'!$D$1,Mean_HbA1c_adjusted!E127,-1)</f>
        <v>-1</v>
      </c>
      <c r="H127" s="15">
        <f>IF($A127='Unit list'!$A$1,Mean_HbA1c_adjusted!F127,-1)</f>
        <v>-1</v>
      </c>
      <c r="I127" s="15">
        <f>IF($A127='Unit list'!$A$1,Mean_HbA1c_adjusted!G127,-1)</f>
        <v>-1</v>
      </c>
      <c r="J127" s="16"/>
      <c r="K127" s="11">
        <f t="shared" si="11"/>
        <v>125</v>
      </c>
      <c r="L127" s="17">
        <v>124</v>
      </c>
      <c r="M127" s="22">
        <f t="shared" si="7"/>
        <v>65.118524060912094</v>
      </c>
      <c r="N127" s="22">
        <f t="shared" si="8"/>
        <v>71.42029776780133</v>
      </c>
      <c r="O127" s="22">
        <f t="shared" si="9"/>
        <v>63.473048330212492</v>
      </c>
      <c r="P127" s="22">
        <f t="shared" si="10"/>
        <v>73.065773498500931</v>
      </c>
      <c r="Q127" s="11">
        <f t="shared" si="6"/>
        <v>68.269410914356712</v>
      </c>
      <c r="R127" s="290">
        <v>17.37329675741146</v>
      </c>
    </row>
    <row r="128" spans="1:18" x14ac:dyDescent="0.25">
      <c r="A128" t="s">
        <v>829</v>
      </c>
      <c r="B128" s="3" t="str">
        <f>VLOOKUP($A128,'Unit list'!$B$4:$D$176,3,0)</f>
        <v>East Midlands</v>
      </c>
      <c r="D128" s="182">
        <v>35</v>
      </c>
      <c r="E128" s="312">
        <v>62.065763268398626</v>
      </c>
      <c r="F128" s="181">
        <f>IF($B128='Unit list'!$D$1,Mean_HbA1c_adjusted!D128,-1)</f>
        <v>-1</v>
      </c>
      <c r="G128" s="15">
        <f>IF($B128='Unit list'!$D$1,Mean_HbA1c_adjusted!E128,-1)</f>
        <v>-1</v>
      </c>
      <c r="H128" s="15">
        <f>IF($A128='Unit list'!$A$1,Mean_HbA1c_adjusted!F128,-1)</f>
        <v>-1</v>
      </c>
      <c r="I128" s="15">
        <f>IF($A128='Unit list'!$A$1,Mean_HbA1c_adjusted!G128,-1)</f>
        <v>-1</v>
      </c>
      <c r="J128" s="16"/>
      <c r="K128" s="11">
        <f t="shared" si="11"/>
        <v>126</v>
      </c>
      <c r="L128" s="17">
        <v>125</v>
      </c>
      <c r="M128" s="22">
        <f t="shared" si="7"/>
        <v>65.131412419174112</v>
      </c>
      <c r="N128" s="22">
        <f t="shared" si="8"/>
        <v>71.407409409539312</v>
      </c>
      <c r="O128" s="22">
        <f t="shared" si="9"/>
        <v>63.493074201704005</v>
      </c>
      <c r="P128" s="22">
        <f t="shared" si="10"/>
        <v>73.045747627009419</v>
      </c>
      <c r="Q128" s="11">
        <f t="shared" si="6"/>
        <v>68.269410914356712</v>
      </c>
      <c r="R128" s="290">
        <v>17.37329675741146</v>
      </c>
    </row>
    <row r="129" spans="1:18" x14ac:dyDescent="0.25">
      <c r="A129" t="s">
        <v>830</v>
      </c>
      <c r="B129" s="3" t="str">
        <f>VLOOKUP($A129,'Unit list'!$B$4:$D$176,3,0)</f>
        <v>South Central</v>
      </c>
      <c r="D129" s="182">
        <v>106</v>
      </c>
      <c r="E129" s="312">
        <v>63.695325020975346</v>
      </c>
      <c r="F129" s="181">
        <f>IF($B129='Unit list'!$D$1,Mean_HbA1c_adjusted!D129,-1)</f>
        <v>-1</v>
      </c>
      <c r="G129" s="15">
        <f>IF($B129='Unit list'!$D$1,Mean_HbA1c_adjusted!E129,-1)</f>
        <v>-1</v>
      </c>
      <c r="H129" s="15">
        <f>IF($A129='Unit list'!$A$1,Mean_HbA1c_adjusted!F129,-1)</f>
        <v>-1</v>
      </c>
      <c r="I129" s="15">
        <f>IF($A129='Unit list'!$A$1,Mean_HbA1c_adjusted!G129,-1)</f>
        <v>-1</v>
      </c>
      <c r="J129" s="16"/>
      <c r="K129" s="11">
        <f t="shared" si="11"/>
        <v>127</v>
      </c>
      <c r="L129" s="17">
        <v>126</v>
      </c>
      <c r="M129" s="22">
        <f t="shared" si="7"/>
        <v>65.144143894236279</v>
      </c>
      <c r="N129" s="22">
        <f t="shared" si="8"/>
        <v>71.394677934477144</v>
      </c>
      <c r="O129" s="22">
        <f t="shared" si="9"/>
        <v>63.512851365774111</v>
      </c>
      <c r="P129" s="22">
        <f t="shared" si="10"/>
        <v>73.025970462939313</v>
      </c>
      <c r="Q129" s="11">
        <f t="shared" si="6"/>
        <v>68.269410914356712</v>
      </c>
      <c r="R129" s="290">
        <v>17.37329675741146</v>
      </c>
    </row>
    <row r="130" spans="1:18" x14ac:dyDescent="0.25">
      <c r="A130" t="s">
        <v>831</v>
      </c>
      <c r="B130" s="3" t="str">
        <f>VLOOKUP($A130,'Unit list'!$B$4:$D$176,3,0)</f>
        <v>North West</v>
      </c>
      <c r="D130" s="182">
        <v>155</v>
      </c>
      <c r="E130" s="312">
        <v>70.380550256077825</v>
      </c>
      <c r="F130" s="181">
        <f>IF($B130='Unit list'!$D$1,Mean_HbA1c_adjusted!D130,-1)</f>
        <v>-1</v>
      </c>
      <c r="G130" s="15">
        <f>IF($B130='Unit list'!$D$1,Mean_HbA1c_adjusted!E130,-1)</f>
        <v>-1</v>
      </c>
      <c r="H130" s="15">
        <f>IF($A130='Unit list'!$A$1,Mean_HbA1c_adjusted!F130,-1)</f>
        <v>-1</v>
      </c>
      <c r="I130" s="15">
        <f>IF($A130='Unit list'!$A$1,Mean_HbA1c_adjusted!G130,-1)</f>
        <v>-1</v>
      </c>
      <c r="J130" s="16"/>
      <c r="K130" s="11">
        <f t="shared" si="11"/>
        <v>128</v>
      </c>
      <c r="L130" s="17">
        <v>127</v>
      </c>
      <c r="M130" s="22">
        <f t="shared" si="7"/>
        <v>65.156721643453537</v>
      </c>
      <c r="N130" s="22">
        <f t="shared" si="8"/>
        <v>71.382100185259887</v>
      </c>
      <c r="O130" s="22">
        <f t="shared" si="9"/>
        <v>63.532384927042784</v>
      </c>
      <c r="P130" s="22">
        <f t="shared" si="10"/>
        <v>73.006436901670639</v>
      </c>
      <c r="Q130" s="11">
        <f t="shared" si="6"/>
        <v>68.269410914356712</v>
      </c>
      <c r="R130" s="290">
        <v>17.37329675741146</v>
      </c>
    </row>
    <row r="131" spans="1:18" x14ac:dyDescent="0.25">
      <c r="A131" t="s">
        <v>832</v>
      </c>
      <c r="B131" s="3" t="str">
        <f>VLOOKUP($A131,'Unit list'!$B$4:$D$176,3,0)</f>
        <v>East of England</v>
      </c>
      <c r="D131" s="182">
        <v>165</v>
      </c>
      <c r="E131" s="312">
        <v>63.730874775793957</v>
      </c>
      <c r="F131" s="181">
        <f>IF($B131='Unit list'!$D$1,Mean_HbA1c_adjusted!D131,-1)</f>
        <v>165</v>
      </c>
      <c r="G131" s="15">
        <f>IF($B131='Unit list'!$D$1,Mean_HbA1c_adjusted!E131,-1)</f>
        <v>63.730874775793957</v>
      </c>
      <c r="H131" s="15">
        <f>IF($A131='Unit list'!$A$1,Mean_HbA1c_adjusted!F131,-1)</f>
        <v>-1</v>
      </c>
      <c r="I131" s="15">
        <f>IF($A131='Unit list'!$A$1,Mean_HbA1c_adjusted!G131,-1)</f>
        <v>-1</v>
      </c>
      <c r="J131" s="16"/>
      <c r="K131" s="11">
        <f t="shared" si="11"/>
        <v>129</v>
      </c>
      <c r="L131" s="17">
        <v>128</v>
      </c>
      <c r="M131" s="22">
        <f t="shared" si="7"/>
        <v>65.169148735924807</v>
      </c>
      <c r="N131" s="22">
        <f t="shared" si="8"/>
        <v>71.369673092788616</v>
      </c>
      <c r="O131" s="22">
        <f t="shared" si="9"/>
        <v>63.551679844675803</v>
      </c>
      <c r="P131" s="22">
        <f t="shared" si="10"/>
        <v>72.987141984037621</v>
      </c>
      <c r="Q131" s="11">
        <f t="shared" ref="Q131:Q194" si="12">IF(L131="","",$E$179)</f>
        <v>68.269410914356712</v>
      </c>
      <c r="R131" s="290">
        <v>17.37329675741146</v>
      </c>
    </row>
    <row r="132" spans="1:18" x14ac:dyDescent="0.25">
      <c r="A132" t="s">
        <v>833</v>
      </c>
      <c r="B132" s="3" t="str">
        <f>VLOOKUP($A132,'Unit list'!$B$4:$D$176,3,0)</f>
        <v>East of England</v>
      </c>
      <c r="D132" s="182">
        <v>163</v>
      </c>
      <c r="E132" s="312">
        <v>70.065113894131045</v>
      </c>
      <c r="F132" s="181">
        <f>IF($B132='Unit list'!$D$1,Mean_HbA1c_adjusted!D132,-1)</f>
        <v>163</v>
      </c>
      <c r="G132" s="15">
        <f>IF($B132='Unit list'!$D$1,Mean_HbA1c_adjusted!E132,-1)</f>
        <v>70.065113894131045</v>
      </c>
      <c r="H132" s="15">
        <f>IF($A132='Unit list'!$A$1,Mean_HbA1c_adjusted!F132,-1)</f>
        <v>-1</v>
      </c>
      <c r="I132" s="15">
        <f>IF($A132='Unit list'!$A$1,Mean_HbA1c_adjusted!G132,-1)</f>
        <v>-1</v>
      </c>
      <c r="J132" s="16"/>
      <c r="K132" s="11">
        <f t="shared" si="11"/>
        <v>130</v>
      </c>
      <c r="L132" s="17">
        <v>129</v>
      </c>
      <c r="M132" s="22">
        <f t="shared" si="7"/>
        <v>65.181428155639964</v>
      </c>
      <c r="N132" s="22">
        <f t="shared" si="8"/>
        <v>71.35739367307346</v>
      </c>
      <c r="O132" s="22">
        <f t="shared" si="9"/>
        <v>63.57074093766952</v>
      </c>
      <c r="P132" s="22">
        <f t="shared" si="10"/>
        <v>72.968080891043911</v>
      </c>
      <c r="Q132" s="11">
        <f t="shared" si="12"/>
        <v>68.269410914356712</v>
      </c>
      <c r="R132" s="290">
        <v>17.37329675741146</v>
      </c>
    </row>
    <row r="133" spans="1:18" x14ac:dyDescent="0.25">
      <c r="A133" t="s">
        <v>834</v>
      </c>
      <c r="B133" s="3" t="str">
        <f>VLOOKUP($A133,'Unit list'!$B$4:$D$176,3,0)</f>
        <v>South West</v>
      </c>
      <c r="D133" s="182">
        <v>99</v>
      </c>
      <c r="E133" s="312">
        <v>66.819654347316501</v>
      </c>
      <c r="F133" s="181">
        <f>IF($B133='Unit list'!$D$1,Mean_HbA1c_adjusted!D133,-1)</f>
        <v>-1</v>
      </c>
      <c r="G133" s="15">
        <f>IF($B133='Unit list'!$D$1,Mean_HbA1c_adjusted!E133,-1)</f>
        <v>-1</v>
      </c>
      <c r="H133" s="15">
        <f>IF($A133='Unit list'!$A$1,Mean_HbA1c_adjusted!F133,-1)</f>
        <v>-1</v>
      </c>
      <c r="I133" s="15">
        <f>IF($A133='Unit list'!$A$1,Mean_HbA1c_adjusted!G133,-1)</f>
        <v>-1</v>
      </c>
      <c r="J133" s="16"/>
      <c r="K133" s="11">
        <f t="shared" si="11"/>
        <v>131</v>
      </c>
      <c r="L133" s="17">
        <v>130</v>
      </c>
      <c r="M133" s="22">
        <f t="shared" ref="M133:M196" si="13">$Q133-TINV(1-95.44/100,$L133-1)*$R133/SQRT($L133)</f>
        <v>65.193562804490654</v>
      </c>
      <c r="N133" s="22">
        <f t="shared" ref="N133:N196" si="14">$Q133+TINV(1-95.44/100,$L133-1)*$R133/SQRT($L133)</f>
        <v>71.34525902422277</v>
      </c>
      <c r="O133" s="22">
        <f t="shared" ref="O133:O196" si="15">$Q133-TINV(1-99.74/100,$L133-1)*$R133/SQRT($L133)</f>
        <v>63.58957288990284</v>
      </c>
      <c r="P133" s="22">
        <f t="shared" ref="P133:P196" si="16">$Q133+TINV(1-99.74/100,$L133-1)*$R133/SQRT($L133)</f>
        <v>72.949248938810584</v>
      </c>
      <c r="Q133" s="11">
        <f t="shared" si="12"/>
        <v>68.269410914356712</v>
      </c>
      <c r="R133" s="290">
        <v>17.37329675741146</v>
      </c>
    </row>
    <row r="134" spans="1:18" x14ac:dyDescent="0.25">
      <c r="A134" t="s">
        <v>835</v>
      </c>
      <c r="B134" s="3" t="str">
        <f>VLOOKUP($A134,'Unit list'!$B$4:$D$176,3,0)</f>
        <v>East Midlands</v>
      </c>
      <c r="D134" s="182">
        <v>151</v>
      </c>
      <c r="E134" s="312">
        <v>62.041502940333181</v>
      </c>
      <c r="F134" s="181">
        <f>IF($B134='Unit list'!$D$1,Mean_HbA1c_adjusted!D134,-1)</f>
        <v>-1</v>
      </c>
      <c r="G134" s="15">
        <f>IF($B134='Unit list'!$D$1,Mean_HbA1c_adjusted!E134,-1)</f>
        <v>-1</v>
      </c>
      <c r="H134" s="15">
        <f>IF($A134='Unit list'!$A$1,Mean_HbA1c_adjusted!F134,-1)</f>
        <v>-1</v>
      </c>
      <c r="I134" s="15">
        <f>IF($A134='Unit list'!$A$1,Mean_HbA1c_adjusted!G134,-1)</f>
        <v>-1</v>
      </c>
      <c r="J134" s="16"/>
      <c r="K134" s="11">
        <f t="shared" ref="K134:K197" si="17">K133+1</f>
        <v>132</v>
      </c>
      <c r="L134" s="17">
        <v>131</v>
      </c>
      <c r="M134" s="22">
        <f t="shared" si="13"/>
        <v>65.205555505151892</v>
      </c>
      <c r="N134" s="22">
        <f t="shared" si="14"/>
        <v>71.333266323561531</v>
      </c>
      <c r="O134" s="22">
        <f t="shared" si="15"/>
        <v>63.608180254968516</v>
      </c>
      <c r="P134" s="22">
        <f t="shared" si="16"/>
        <v>72.930641573744907</v>
      </c>
      <c r="Q134" s="11">
        <f t="shared" si="12"/>
        <v>68.269410914356712</v>
      </c>
      <c r="R134" s="290">
        <v>17.37329675741146</v>
      </c>
    </row>
    <row r="135" spans="1:18" x14ac:dyDescent="0.25">
      <c r="A135" t="s">
        <v>836</v>
      </c>
      <c r="B135" s="3" t="str">
        <f>VLOOKUP($A135,'Unit list'!$B$4:$D$176,3,0)</f>
        <v>London and South East</v>
      </c>
      <c r="D135" s="182">
        <v>109</v>
      </c>
      <c r="E135" s="312">
        <v>64.248724446043369</v>
      </c>
      <c r="F135" s="181">
        <f>IF($B135='Unit list'!$D$1,Mean_HbA1c_adjusted!D135,-1)</f>
        <v>-1</v>
      </c>
      <c r="G135" s="15">
        <f>IF($B135='Unit list'!$D$1,Mean_HbA1c_adjusted!E135,-1)</f>
        <v>-1</v>
      </c>
      <c r="H135" s="15">
        <f>IF($A135='Unit list'!$A$1,Mean_HbA1c_adjusted!F135,-1)</f>
        <v>-1</v>
      </c>
      <c r="I135" s="15">
        <f>IF($A135='Unit list'!$A$1,Mean_HbA1c_adjusted!G135,-1)</f>
        <v>-1</v>
      </c>
      <c r="J135" s="16"/>
      <c r="K135" s="11">
        <f t="shared" si="17"/>
        <v>133</v>
      </c>
      <c r="L135" s="17">
        <v>132</v>
      </c>
      <c r="M135" s="22">
        <f t="shared" si="13"/>
        <v>65.217409003840999</v>
      </c>
      <c r="N135" s="22">
        <f t="shared" si="14"/>
        <v>71.321412824872425</v>
      </c>
      <c r="O135" s="22">
        <f t="shared" si="15"/>
        <v>63.626567460794931</v>
      </c>
      <c r="P135" s="22">
        <f t="shared" si="16"/>
        <v>72.912254367918493</v>
      </c>
      <c r="Q135" s="11">
        <f t="shared" si="12"/>
        <v>68.269410914356712</v>
      </c>
      <c r="R135" s="290">
        <v>17.37329675741146</v>
      </c>
    </row>
    <row r="136" spans="1:18" x14ac:dyDescent="0.25">
      <c r="A136" t="s">
        <v>837</v>
      </c>
      <c r="B136" s="3" t="str">
        <f>VLOOKUP($A136,'Unit list'!$B$4:$D$176,3,0)</f>
        <v>London and South East</v>
      </c>
      <c r="D136" s="182">
        <v>41</v>
      </c>
      <c r="E136" s="312">
        <v>65.258592791380238</v>
      </c>
      <c r="F136" s="181">
        <f>IF($B136='Unit list'!$D$1,Mean_HbA1c_adjusted!D136,-1)</f>
        <v>-1</v>
      </c>
      <c r="G136" s="15">
        <f>IF($B136='Unit list'!$D$1,Mean_HbA1c_adjusted!E136,-1)</f>
        <v>-1</v>
      </c>
      <c r="H136" s="15">
        <f>IF($A136='Unit list'!$A$1,Mean_HbA1c_adjusted!F136,-1)</f>
        <v>-1</v>
      </c>
      <c r="I136" s="15">
        <f>IF($A136='Unit list'!$A$1,Mean_HbA1c_adjusted!G136,-1)</f>
        <v>-1</v>
      </c>
      <c r="J136" s="16"/>
      <c r="K136" s="11">
        <f t="shared" si="17"/>
        <v>134</v>
      </c>
      <c r="L136" s="17">
        <v>133</v>
      </c>
      <c r="M136" s="22">
        <f t="shared" si="13"/>
        <v>65.229125972960162</v>
      </c>
      <c r="N136" s="22">
        <f t="shared" si="14"/>
        <v>71.309695855753262</v>
      </c>
      <c r="O136" s="22">
        <f t="shared" si="15"/>
        <v>63.6447388140692</v>
      </c>
      <c r="P136" s="22">
        <f t="shared" si="16"/>
        <v>72.894083014644224</v>
      </c>
      <c r="Q136" s="11">
        <f t="shared" si="12"/>
        <v>68.269410914356712</v>
      </c>
      <c r="R136" s="290">
        <v>17.37329675741146</v>
      </c>
    </row>
    <row r="137" spans="1:18" x14ac:dyDescent="0.25">
      <c r="A137" t="s">
        <v>838</v>
      </c>
      <c r="B137" s="3" t="str">
        <f>VLOOKUP($A137,'Unit list'!$B$4:$D$176,3,0)</f>
        <v>North West</v>
      </c>
      <c r="D137" s="182">
        <v>108</v>
      </c>
      <c r="E137" s="312">
        <v>66.110252852789671</v>
      </c>
      <c r="F137" s="181">
        <f>IF($B137='Unit list'!$D$1,Mean_HbA1c_adjusted!D137,-1)</f>
        <v>-1</v>
      </c>
      <c r="G137" s="15">
        <f>IF($B137='Unit list'!$D$1,Mean_HbA1c_adjusted!E137,-1)</f>
        <v>-1</v>
      </c>
      <c r="H137" s="15">
        <f>IF($A137='Unit list'!$A$1,Mean_HbA1c_adjusted!F137,-1)</f>
        <v>-1</v>
      </c>
      <c r="I137" s="15">
        <f>IF($A137='Unit list'!$A$1,Mean_HbA1c_adjusted!G137,-1)</f>
        <v>-1</v>
      </c>
      <c r="J137" s="16"/>
      <c r="K137" s="11">
        <f t="shared" si="17"/>
        <v>135</v>
      </c>
      <c r="L137" s="17">
        <v>134</v>
      </c>
      <c r="M137" s="22">
        <f t="shared" si="13"/>
        <v>65.240709013627907</v>
      </c>
      <c r="N137" s="22">
        <f t="shared" si="14"/>
        <v>71.298112815085517</v>
      </c>
      <c r="O137" s="22">
        <f t="shared" si="15"/>
        <v>63.662698504471408</v>
      </c>
      <c r="P137" s="22">
        <f t="shared" si="16"/>
        <v>72.876123324242016</v>
      </c>
      <c r="Q137" s="11">
        <f t="shared" si="12"/>
        <v>68.269410914356712</v>
      </c>
      <c r="R137" s="290">
        <v>17.37329675741146</v>
      </c>
    </row>
    <row r="138" spans="1:18" x14ac:dyDescent="0.25">
      <c r="A138" t="s">
        <v>839</v>
      </c>
      <c r="B138" s="3" t="str">
        <f>VLOOKUP($A138,'Unit list'!$B$4:$D$176,3,0)</f>
        <v>West Midlands</v>
      </c>
      <c r="D138" s="182">
        <v>126</v>
      </c>
      <c r="E138" s="312">
        <v>65.298339348350311</v>
      </c>
      <c r="F138" s="181">
        <f>IF($B138='Unit list'!$D$1,Mean_HbA1c_adjusted!D138,-1)</f>
        <v>-1</v>
      </c>
      <c r="G138" s="15">
        <f>IF($B138='Unit list'!$D$1,Mean_HbA1c_adjusted!E138,-1)</f>
        <v>-1</v>
      </c>
      <c r="H138" s="15">
        <f>IF($A138='Unit list'!$A$1,Mean_HbA1c_adjusted!F138,-1)</f>
        <v>-1</v>
      </c>
      <c r="I138" s="15">
        <f>IF($A138='Unit list'!$A$1,Mean_HbA1c_adjusted!G138,-1)</f>
        <v>-1</v>
      </c>
      <c r="J138" s="16"/>
      <c r="K138" s="11">
        <f t="shared" si="17"/>
        <v>136</v>
      </c>
      <c r="L138" s="17">
        <v>135</v>
      </c>
      <c r="M138" s="22">
        <f t="shared" si="13"/>
        <v>65.252160658105552</v>
      </c>
      <c r="N138" s="22">
        <f t="shared" si="14"/>
        <v>71.286661170607871</v>
      </c>
      <c r="O138" s="22">
        <f t="shared" si="15"/>
        <v>63.680450608729615</v>
      </c>
      <c r="P138" s="22">
        <f t="shared" si="16"/>
        <v>72.858371219983809</v>
      </c>
      <c r="Q138" s="11">
        <f t="shared" si="12"/>
        <v>68.269410914356712</v>
      </c>
      <c r="R138" s="290">
        <v>17.37329675741146</v>
      </c>
    </row>
    <row r="139" spans="1:18" x14ac:dyDescent="0.25">
      <c r="A139" t="s">
        <v>840</v>
      </c>
      <c r="B139" s="3" t="str">
        <f>VLOOKUP($A139,'Unit list'!$B$4:$D$176,3,0)</f>
        <v>North West</v>
      </c>
      <c r="D139" s="182">
        <v>155</v>
      </c>
      <c r="E139" s="312">
        <v>71.140430250929853</v>
      </c>
      <c r="F139" s="181">
        <f>IF($B139='Unit list'!$D$1,Mean_HbA1c_adjusted!D139,-1)</f>
        <v>-1</v>
      </c>
      <c r="G139" s="15">
        <f>IF($B139='Unit list'!$D$1,Mean_HbA1c_adjusted!E139,-1)</f>
        <v>-1</v>
      </c>
      <c r="H139" s="15">
        <f>IF($A139='Unit list'!$A$1,Mean_HbA1c_adjusted!F139,-1)</f>
        <v>-1</v>
      </c>
      <c r="I139" s="15">
        <f>IF($A139='Unit list'!$A$1,Mean_HbA1c_adjusted!G139,-1)</f>
        <v>-1</v>
      </c>
      <c r="J139" s="16"/>
      <c r="K139" s="11">
        <f t="shared" si="17"/>
        <v>137</v>
      </c>
      <c r="L139" s="17">
        <v>136</v>
      </c>
      <c r="M139" s="22">
        <f t="shared" si="13"/>
        <v>65.263483372123261</v>
      </c>
      <c r="N139" s="22">
        <f t="shared" si="14"/>
        <v>71.275338456590163</v>
      </c>
      <c r="O139" s="22">
        <f t="shared" si="15"/>
        <v>63.697999094504354</v>
      </c>
      <c r="P139" s="22">
        <f t="shared" si="16"/>
        <v>72.84082273420907</v>
      </c>
      <c r="Q139" s="11">
        <f t="shared" si="12"/>
        <v>68.269410914356712</v>
      </c>
      <c r="R139" s="290">
        <v>17.37329675741146</v>
      </c>
    </row>
    <row r="140" spans="1:18" x14ac:dyDescent="0.25">
      <c r="A140" t="s">
        <v>841</v>
      </c>
      <c r="B140" s="3" t="str">
        <f>VLOOKUP($A140,'Unit list'!$B$4:$D$176,3,0)</f>
        <v>East Midlands</v>
      </c>
      <c r="D140" s="182">
        <v>149</v>
      </c>
      <c r="E140" s="312">
        <v>64.066451919999494</v>
      </c>
      <c r="F140" s="181">
        <f>IF($B140='Unit list'!$D$1,Mean_HbA1c_adjusted!D140,-1)</f>
        <v>-1</v>
      </c>
      <c r="G140" s="15">
        <f>IF($B140='Unit list'!$D$1,Mean_HbA1c_adjusted!E140,-1)</f>
        <v>-1</v>
      </c>
      <c r="H140" s="15">
        <f>IF($A140='Unit list'!$A$1,Mean_HbA1c_adjusted!F140,-1)</f>
        <v>-1</v>
      </c>
      <c r="I140" s="15">
        <f>IF($A140='Unit list'!$A$1,Mean_HbA1c_adjusted!G140,-1)</f>
        <v>-1</v>
      </c>
      <c r="J140" s="16"/>
      <c r="K140" s="11">
        <f t="shared" si="17"/>
        <v>138</v>
      </c>
      <c r="L140" s="17">
        <v>137</v>
      </c>
      <c r="M140" s="22">
        <f t="shared" si="13"/>
        <v>65.274679557110943</v>
      </c>
      <c r="N140" s="22">
        <f t="shared" si="14"/>
        <v>71.264142271602481</v>
      </c>
      <c r="O140" s="22">
        <f t="shared" si="15"/>
        <v>63.715347824111248</v>
      </c>
      <c r="P140" s="22">
        <f t="shared" si="16"/>
        <v>72.823474004602176</v>
      </c>
      <c r="Q140" s="11">
        <f t="shared" si="12"/>
        <v>68.269410914356712</v>
      </c>
      <c r="R140" s="290">
        <v>17.37329675741146</v>
      </c>
    </row>
    <row r="141" spans="1:18" x14ac:dyDescent="0.25">
      <c r="A141" t="s">
        <v>842</v>
      </c>
      <c r="B141" s="3" t="str">
        <f>VLOOKUP($A141,'Unit list'!$B$4:$D$176,3,0)</f>
        <v>East of England</v>
      </c>
      <c r="D141" s="182">
        <v>193</v>
      </c>
      <c r="E141" s="312">
        <v>73.929522121626974</v>
      </c>
      <c r="F141" s="181">
        <f>IF($B141='Unit list'!$D$1,Mean_HbA1c_adjusted!D141,-1)</f>
        <v>193</v>
      </c>
      <c r="G141" s="15">
        <f>IF($B141='Unit list'!$D$1,Mean_HbA1c_adjusted!E141,-1)</f>
        <v>73.929522121626974</v>
      </c>
      <c r="H141" s="15">
        <f>IF($A141='Unit list'!$A$1,Mean_HbA1c_adjusted!F141,-1)</f>
        <v>-1</v>
      </c>
      <c r="I141" s="15">
        <f>IF($A141='Unit list'!$A$1,Mean_HbA1c_adjusted!G141,-1)</f>
        <v>-1</v>
      </c>
      <c r="J141" s="16"/>
      <c r="K141" s="11">
        <f t="shared" si="17"/>
        <v>139</v>
      </c>
      <c r="L141" s="17">
        <v>138</v>
      </c>
      <c r="M141" s="22">
        <f t="shared" si="13"/>
        <v>65.285751552338155</v>
      </c>
      <c r="N141" s="22">
        <f t="shared" si="14"/>
        <v>71.253070276375269</v>
      </c>
      <c r="O141" s="22">
        <f t="shared" si="15"/>
        <v>63.732500558089363</v>
      </c>
      <c r="P141" s="22">
        <f t="shared" si="16"/>
        <v>72.806321270624053</v>
      </c>
      <c r="Q141" s="11">
        <f t="shared" si="12"/>
        <v>68.269410914356712</v>
      </c>
      <c r="R141" s="290">
        <v>17.37329675741146</v>
      </c>
    </row>
    <row r="142" spans="1:18" x14ac:dyDescent="0.25">
      <c r="A142" t="s">
        <v>843</v>
      </c>
      <c r="B142" s="3" t="str">
        <f>VLOOKUP($A142,'Unit list'!$B$4:$D$176,3,0)</f>
        <v>London and South East</v>
      </c>
      <c r="D142" s="182">
        <v>99</v>
      </c>
      <c r="E142" s="312">
        <v>67.990030895461686</v>
      </c>
      <c r="F142" s="181">
        <f>IF($B142='Unit list'!$D$1,Mean_HbA1c_adjusted!D142,-1)</f>
        <v>-1</v>
      </c>
      <c r="G142" s="15">
        <f>IF($B142='Unit list'!$D$1,Mean_HbA1c_adjusted!E142,-1)</f>
        <v>-1</v>
      </c>
      <c r="H142" s="15">
        <f>IF($A142='Unit list'!$A$1,Mean_HbA1c_adjusted!F142,-1)</f>
        <v>-1</v>
      </c>
      <c r="I142" s="15">
        <f>IF($A142='Unit list'!$A$1,Mean_HbA1c_adjusted!G142,-1)</f>
        <v>-1</v>
      </c>
      <c r="J142" s="16"/>
      <c r="K142" s="11">
        <f t="shared" si="17"/>
        <v>140</v>
      </c>
      <c r="L142" s="17">
        <v>139</v>
      </c>
      <c r="M142" s="22">
        <f t="shared" si="13"/>
        <v>65.296701636967924</v>
      </c>
      <c r="N142" s="22">
        <f t="shared" si="14"/>
        <v>71.242120191745499</v>
      </c>
      <c r="O142" s="22">
        <f t="shared" si="15"/>
        <v>63.749460958623139</v>
      </c>
      <c r="P142" s="22">
        <f t="shared" si="16"/>
        <v>72.789360870090277</v>
      </c>
      <c r="Q142" s="11">
        <f t="shared" si="12"/>
        <v>68.269410914356712</v>
      </c>
      <c r="R142" s="290">
        <v>17.37329675741146</v>
      </c>
    </row>
    <row r="143" spans="1:18" x14ac:dyDescent="0.25">
      <c r="A143" t="s">
        <v>844</v>
      </c>
      <c r="B143" s="3" t="str">
        <f>VLOOKUP($A143,'Unit list'!$B$4:$D$176,3,0)</f>
        <v>North West</v>
      </c>
      <c r="D143" s="182">
        <v>199</v>
      </c>
      <c r="E143" s="312">
        <v>70.120928890694685</v>
      </c>
      <c r="F143" s="181">
        <f>IF($B143='Unit list'!$D$1,Mean_HbA1c_adjusted!D143,-1)</f>
        <v>-1</v>
      </c>
      <c r="G143" s="15">
        <f>IF($B143='Unit list'!$D$1,Mean_HbA1c_adjusted!E143,-1)</f>
        <v>-1</v>
      </c>
      <c r="H143" s="15">
        <f>IF($A143='Unit list'!$A$1,Mean_HbA1c_adjusted!F143,-1)</f>
        <v>-1</v>
      </c>
      <c r="I143" s="15">
        <f>IF($A143='Unit list'!$A$1,Mean_HbA1c_adjusted!G143,-1)</f>
        <v>-1</v>
      </c>
      <c r="J143" s="16"/>
      <c r="K143" s="11">
        <f t="shared" si="17"/>
        <v>141</v>
      </c>
      <c r="L143" s="17">
        <v>140</v>
      </c>
      <c r="M143" s="22">
        <f t="shared" si="13"/>
        <v>65.307532032027879</v>
      </c>
      <c r="N143" s="22">
        <f t="shared" si="14"/>
        <v>71.231289796685545</v>
      </c>
      <c r="O143" s="22">
        <f t="shared" si="15"/>
        <v>63.766232592824629</v>
      </c>
      <c r="P143" s="22">
        <f t="shared" si="16"/>
        <v>72.772589235888802</v>
      </c>
      <c r="Q143" s="11">
        <f t="shared" si="12"/>
        <v>68.269410914356712</v>
      </c>
      <c r="R143" s="290">
        <v>17.37329675741146</v>
      </c>
    </row>
    <row r="144" spans="1:18" x14ac:dyDescent="0.25">
      <c r="A144" t="s">
        <v>845</v>
      </c>
      <c r="B144" s="3" t="str">
        <f>VLOOKUP($A144,'Unit list'!$B$4:$D$176,3,0)</f>
        <v>Wales</v>
      </c>
      <c r="D144" s="182">
        <v>36</v>
      </c>
      <c r="E144" s="312">
        <v>67.943994164728721</v>
      </c>
      <c r="F144" s="181">
        <f>IF($B144='Unit list'!$D$1,Mean_HbA1c_adjusted!D144,-1)</f>
        <v>-1</v>
      </c>
      <c r="G144" s="15">
        <f>IF($B144='Unit list'!$D$1,Mean_HbA1c_adjusted!E144,-1)</f>
        <v>-1</v>
      </c>
      <c r="H144" s="15">
        <f>IF($A144='Unit list'!$A$1,Mean_HbA1c_adjusted!F144,-1)</f>
        <v>-1</v>
      </c>
      <c r="I144" s="15">
        <f>IF($A144='Unit list'!$A$1,Mean_HbA1c_adjusted!G144,-1)</f>
        <v>-1</v>
      </c>
      <c r="J144" s="16"/>
      <c r="K144" s="11">
        <f t="shared" si="17"/>
        <v>142</v>
      </c>
      <c r="L144" s="17">
        <v>141</v>
      </c>
      <c r="M144" s="22">
        <f t="shared" si="13"/>
        <v>65.318244902303235</v>
      </c>
      <c r="N144" s="22">
        <f t="shared" si="14"/>
        <v>71.220576926410189</v>
      </c>
      <c r="O144" s="22">
        <f t="shared" si="15"/>
        <v>63.782818935882894</v>
      </c>
      <c r="P144" s="22">
        <f t="shared" si="16"/>
        <v>72.756002892830537</v>
      </c>
      <c r="Q144" s="11">
        <f t="shared" si="12"/>
        <v>68.269410914356712</v>
      </c>
      <c r="R144" s="290">
        <v>17.37329675741146</v>
      </c>
    </row>
    <row r="145" spans="1:18" x14ac:dyDescent="0.25">
      <c r="A145" t="s">
        <v>846</v>
      </c>
      <c r="B145" s="3" t="str">
        <f>VLOOKUP($A145,'Unit list'!$B$4:$D$176,3,0)</f>
        <v>Yorkshire and Humber</v>
      </c>
      <c r="D145" s="182">
        <v>203</v>
      </c>
      <c r="E145" s="312">
        <v>75.138627798823777</v>
      </c>
      <c r="F145" s="181">
        <f>IF($B145='Unit list'!$D$1,Mean_HbA1c_adjusted!D145,-1)</f>
        <v>-1</v>
      </c>
      <c r="G145" s="15">
        <f>IF($B145='Unit list'!$D$1,Mean_HbA1c_adjusted!E145,-1)</f>
        <v>-1</v>
      </c>
      <c r="H145" s="15">
        <f>IF($A145='Unit list'!$A$1,Mean_HbA1c_adjusted!F145,-1)</f>
        <v>-1</v>
      </c>
      <c r="I145" s="15">
        <f>IF($A145='Unit list'!$A$1,Mean_HbA1c_adjusted!G145,-1)</f>
        <v>-1</v>
      </c>
      <c r="J145" s="16"/>
      <c r="K145" s="11">
        <f t="shared" si="17"/>
        <v>143</v>
      </c>
      <c r="L145" s="17">
        <v>142</v>
      </c>
      <c r="M145" s="22">
        <f t="shared" si="13"/>
        <v>65.328842358154759</v>
      </c>
      <c r="N145" s="22">
        <f t="shared" si="14"/>
        <v>71.209979470558665</v>
      </c>
      <c r="O145" s="22">
        <f t="shared" si="15"/>
        <v>63.799223374086935</v>
      </c>
      <c r="P145" s="22">
        <f t="shared" si="16"/>
        <v>72.739598454626488</v>
      </c>
      <c r="Q145" s="11">
        <f t="shared" si="12"/>
        <v>68.269410914356712</v>
      </c>
      <c r="R145" s="290">
        <v>17.37329675741146</v>
      </c>
    </row>
    <row r="146" spans="1:18" x14ac:dyDescent="0.25">
      <c r="A146" t="s">
        <v>847</v>
      </c>
      <c r="B146" s="3" t="str">
        <f>VLOOKUP($A146,'Unit list'!$B$4:$D$176,3,0)</f>
        <v>Wales</v>
      </c>
      <c r="D146" s="182">
        <v>102</v>
      </c>
      <c r="E146" s="312">
        <v>68.094629661795949</v>
      </c>
      <c r="F146" s="181">
        <f>IF($B146='Unit list'!$D$1,Mean_HbA1c_adjusted!D146,-1)</f>
        <v>-1</v>
      </c>
      <c r="G146" s="15">
        <f>IF($B146='Unit list'!$D$1,Mean_HbA1c_adjusted!E146,-1)</f>
        <v>-1</v>
      </c>
      <c r="H146" s="15">
        <f>IF($A146='Unit list'!$A$1,Mean_HbA1c_adjusted!F146,-1)</f>
        <v>-1</v>
      </c>
      <c r="I146" s="15">
        <f>IF($A146='Unit list'!$A$1,Mean_HbA1c_adjusted!G146,-1)</f>
        <v>-1</v>
      </c>
      <c r="J146" s="16"/>
      <c r="K146" s="11">
        <f t="shared" si="17"/>
        <v>144</v>
      </c>
      <c r="L146" s="17">
        <v>143</v>
      </c>
      <c r="M146" s="22">
        <f t="shared" si="13"/>
        <v>65.339326457265656</v>
      </c>
      <c r="N146" s="22">
        <f t="shared" si="14"/>
        <v>71.199495371447767</v>
      </c>
      <c r="O146" s="22">
        <f t="shared" si="15"/>
        <v>63.815449207727923</v>
      </c>
      <c r="P146" s="22">
        <f t="shared" si="16"/>
        <v>72.723372620985501</v>
      </c>
      <c r="Q146" s="11">
        <f t="shared" si="12"/>
        <v>68.269410914356712</v>
      </c>
      <c r="R146" s="290">
        <v>17.37329675741146</v>
      </c>
    </row>
    <row r="147" spans="1:18" x14ac:dyDescent="0.25">
      <c r="A147" t="s">
        <v>848</v>
      </c>
      <c r="B147" s="3" t="str">
        <f>VLOOKUP($A147,'Unit list'!$B$4:$D$176,3,0)</f>
        <v>Wales</v>
      </c>
      <c r="D147" s="182">
        <v>169</v>
      </c>
      <c r="E147" s="312">
        <v>69.971971083390983</v>
      </c>
      <c r="F147" s="181">
        <f>IF($B147='Unit list'!$D$1,Mean_HbA1c_adjusted!D147,-1)</f>
        <v>-1</v>
      </c>
      <c r="G147" s="15">
        <f>IF($B147='Unit list'!$D$1,Mean_HbA1c_adjusted!E147,-1)</f>
        <v>-1</v>
      </c>
      <c r="H147" s="15">
        <f>IF($A147='Unit list'!$A$1,Mean_HbA1c_adjusted!F147,-1)</f>
        <v>-1</v>
      </c>
      <c r="I147" s="15">
        <f>IF($A147='Unit list'!$A$1,Mean_HbA1c_adjusted!G147,-1)</f>
        <v>-1</v>
      </c>
      <c r="J147" s="16"/>
      <c r="K147" s="11">
        <f t="shared" si="17"/>
        <v>145</v>
      </c>
      <c r="L147" s="17">
        <v>144</v>
      </c>
      <c r="M147" s="22">
        <f t="shared" si="13"/>
        <v>65.349699206320125</v>
      </c>
      <c r="N147" s="22">
        <f t="shared" si="14"/>
        <v>71.189122622393299</v>
      </c>
      <c r="O147" s="22">
        <f t="shared" si="15"/>
        <v>63.831499653886503</v>
      </c>
      <c r="P147" s="22">
        <f t="shared" si="16"/>
        <v>72.707322174826928</v>
      </c>
      <c r="Q147" s="11">
        <f t="shared" si="12"/>
        <v>68.269410914356712</v>
      </c>
      <c r="R147" s="290">
        <v>17.37329675741146</v>
      </c>
    </row>
    <row r="148" spans="1:18" x14ac:dyDescent="0.25">
      <c r="A148" t="s">
        <v>849</v>
      </c>
      <c r="B148" s="3" t="str">
        <f>VLOOKUP($A148,'Unit list'!$B$4:$D$176,3,0)</f>
        <v>Wales</v>
      </c>
      <c r="D148" s="182">
        <v>78</v>
      </c>
      <c r="E148" s="312">
        <v>64.16296788662423</v>
      </c>
      <c r="F148" s="181">
        <f>IF($B148='Unit list'!$D$1,Mean_HbA1c_adjusted!D148,-1)</f>
        <v>-1</v>
      </c>
      <c r="G148" s="15">
        <f>IF($B148='Unit list'!$D$1,Mean_HbA1c_adjusted!E148,-1)</f>
        <v>-1</v>
      </c>
      <c r="H148" s="15">
        <f>IF($A148='Unit list'!$A$1,Mean_HbA1c_adjusted!F148,-1)</f>
        <v>-1</v>
      </c>
      <c r="I148" s="15">
        <f>IF($A148='Unit list'!$A$1,Mean_HbA1c_adjusted!G148,-1)</f>
        <v>-1</v>
      </c>
      <c r="J148" s="16"/>
      <c r="K148" s="11">
        <f t="shared" si="17"/>
        <v>146</v>
      </c>
      <c r="L148" s="17">
        <v>145</v>
      </c>
      <c r="M148" s="22">
        <f t="shared" si="13"/>
        <v>65.359962562617255</v>
      </c>
      <c r="N148" s="22">
        <f t="shared" si="14"/>
        <v>71.178859266096168</v>
      </c>
      <c r="O148" s="22">
        <f t="shared" si="15"/>
        <v>63.847377849110501</v>
      </c>
      <c r="P148" s="22">
        <f t="shared" si="16"/>
        <v>72.691443979602923</v>
      </c>
      <c r="Q148" s="11">
        <f t="shared" si="12"/>
        <v>68.269410914356712</v>
      </c>
      <c r="R148" s="290">
        <v>17.37329675741146</v>
      </c>
    </row>
    <row r="149" spans="1:18" x14ac:dyDescent="0.25">
      <c r="A149" t="s">
        <v>850</v>
      </c>
      <c r="B149" s="3" t="str">
        <f>VLOOKUP($A149,'Unit list'!$B$4:$D$176,3,0)</f>
        <v>Wales</v>
      </c>
      <c r="D149" s="182">
        <v>44</v>
      </c>
      <c r="E149" s="312">
        <v>67.048551700999141</v>
      </c>
      <c r="F149" s="181">
        <f>IF($B149='Unit list'!$D$1,Mean_HbA1c_adjusted!D149,-1)</f>
        <v>-1</v>
      </c>
      <c r="G149" s="15">
        <f>IF($B149='Unit list'!$D$1,Mean_HbA1c_adjusted!E149,-1)</f>
        <v>-1</v>
      </c>
      <c r="H149" s="15">
        <f>IF($A149='Unit list'!$A$1,Mean_HbA1c_adjusted!F149,-1)</f>
        <v>-1</v>
      </c>
      <c r="I149" s="15">
        <f>IF($A149='Unit list'!$A$1,Mean_HbA1c_adjusted!G149,-1)</f>
        <v>-1</v>
      </c>
      <c r="J149" s="16"/>
      <c r="K149" s="11">
        <f t="shared" si="17"/>
        <v>147</v>
      </c>
      <c r="L149" s="17">
        <v>146</v>
      </c>
      <c r="M149" s="22">
        <f t="shared" si="13"/>
        <v>65.370118435622715</v>
      </c>
      <c r="N149" s="22">
        <f t="shared" si="14"/>
        <v>71.168703393090709</v>
      </c>
      <c r="O149" s="22">
        <f t="shared" si="15"/>
        <v>63.863086851988101</v>
      </c>
      <c r="P149" s="22">
        <f t="shared" si="16"/>
        <v>72.675734976725323</v>
      </c>
      <c r="Q149" s="11">
        <f t="shared" si="12"/>
        <v>68.269410914356712</v>
      </c>
      <c r="R149" s="290">
        <v>17.37329675741146</v>
      </c>
    </row>
    <row r="150" spans="1:18" x14ac:dyDescent="0.25">
      <c r="A150" t="s">
        <v>851</v>
      </c>
      <c r="B150" s="3" t="str">
        <f>VLOOKUP($A150,'Unit list'!$B$4:$D$176,3,0)</f>
        <v>London and South East</v>
      </c>
      <c r="D150" s="182">
        <v>125</v>
      </c>
      <c r="E150" s="312">
        <v>74.969364677740074</v>
      </c>
      <c r="F150" s="181">
        <f>IF($B150='Unit list'!$D$1,Mean_HbA1c_adjusted!D150,-1)</f>
        <v>-1</v>
      </c>
      <c r="G150" s="15">
        <f>IF($B150='Unit list'!$D$1,Mean_HbA1c_adjusted!E150,-1)</f>
        <v>-1</v>
      </c>
      <c r="H150" s="15">
        <f>IF($A150='Unit list'!$A$1,Mean_HbA1c_adjusted!F150,-1)</f>
        <v>-1</v>
      </c>
      <c r="I150" s="15">
        <f>IF($A150='Unit list'!$A$1,Mean_HbA1c_adjusted!G150,-1)</f>
        <v>-1</v>
      </c>
      <c r="J150" s="16"/>
      <c r="K150" s="11">
        <f t="shared" si="17"/>
        <v>148</v>
      </c>
      <c r="L150" s="17">
        <v>147</v>
      </c>
      <c r="M150" s="22">
        <f t="shared" si="13"/>
        <v>65.380168688461538</v>
      </c>
      <c r="N150" s="22">
        <f t="shared" si="14"/>
        <v>71.158653140251886</v>
      </c>
      <c r="O150" s="22">
        <f t="shared" si="15"/>
        <v>63.87862964562121</v>
      </c>
      <c r="P150" s="22">
        <f t="shared" si="16"/>
        <v>72.660192183092221</v>
      </c>
      <c r="Q150" s="11">
        <f t="shared" si="12"/>
        <v>68.269410914356712</v>
      </c>
      <c r="R150" s="290">
        <v>17.37329675741146</v>
      </c>
    </row>
    <row r="151" spans="1:18" x14ac:dyDescent="0.25">
      <c r="A151" t="s">
        <v>852</v>
      </c>
      <c r="B151" s="3" t="str">
        <f>VLOOKUP($A151,'Unit list'!$B$4:$D$176,3,0)</f>
        <v>Wales</v>
      </c>
      <c r="D151" s="182">
        <v>61</v>
      </c>
      <c r="E151" s="312">
        <v>66.117463294443027</v>
      </c>
      <c r="F151" s="181">
        <f>IF($B151='Unit list'!$D$1,Mean_HbA1c_adjusted!D151,-1)</f>
        <v>-1</v>
      </c>
      <c r="G151" s="15">
        <f>IF($B151='Unit list'!$D$1,Mean_HbA1c_adjusted!E151,-1)</f>
        <v>-1</v>
      </c>
      <c r="H151" s="15">
        <f>IF($A151='Unit list'!$A$1,Mean_HbA1c_adjusted!F151,-1)</f>
        <v>-1</v>
      </c>
      <c r="I151" s="15">
        <f>IF($A151='Unit list'!$A$1,Mean_HbA1c_adjusted!G151,-1)</f>
        <v>-1</v>
      </c>
      <c r="J151" s="16"/>
      <c r="K151" s="11">
        <f t="shared" si="17"/>
        <v>149</v>
      </c>
      <c r="L151" s="17">
        <v>148</v>
      </c>
      <c r="M151" s="22">
        <f t="shared" si="13"/>
        <v>65.390115139354009</v>
      </c>
      <c r="N151" s="22">
        <f t="shared" si="14"/>
        <v>71.148706689359415</v>
      </c>
      <c r="O151" s="22">
        <f t="shared" si="15"/>
        <v>63.894009140003632</v>
      </c>
      <c r="P151" s="22">
        <f t="shared" si="16"/>
        <v>72.644812688709791</v>
      </c>
      <c r="Q151" s="11">
        <f t="shared" si="12"/>
        <v>68.269410914356712</v>
      </c>
      <c r="R151" s="290">
        <v>17.37329675741146</v>
      </c>
    </row>
    <row r="152" spans="1:18" x14ac:dyDescent="0.25">
      <c r="A152" t="s">
        <v>853</v>
      </c>
      <c r="B152" s="3" t="str">
        <f>VLOOKUP($A152,'Unit list'!$B$4:$D$176,3,0)</f>
        <v>London and South East</v>
      </c>
      <c r="D152" s="182">
        <v>1</v>
      </c>
      <c r="E152" s="312">
        <v>56.150856294296339</v>
      </c>
      <c r="F152" s="181">
        <f>IF($B152='Unit list'!$D$1,Mean_HbA1c_adjusted!D152,-1)</f>
        <v>-1</v>
      </c>
      <c r="G152" s="15">
        <f>IF($B152='Unit list'!$D$1,Mean_HbA1c_adjusted!E152,-1)</f>
        <v>-1</v>
      </c>
      <c r="H152" s="15">
        <f>IF($A152='Unit list'!$A$1,Mean_HbA1c_adjusted!F152,-1)</f>
        <v>-1</v>
      </c>
      <c r="I152" s="15">
        <f>IF($A152='Unit list'!$A$1,Mean_HbA1c_adjusted!G152,-1)</f>
        <v>-1</v>
      </c>
      <c r="J152" s="16"/>
      <c r="K152" s="11">
        <f t="shared" si="17"/>
        <v>150</v>
      </c>
      <c r="L152" s="17">
        <v>149</v>
      </c>
      <c r="M152" s="22">
        <f t="shared" si="13"/>
        <v>65.39995956299785</v>
      </c>
      <c r="N152" s="22">
        <f t="shared" si="14"/>
        <v>71.138862265715574</v>
      </c>
      <c r="O152" s="22">
        <f t="shared" si="15"/>
        <v>63.909228174308289</v>
      </c>
      <c r="P152" s="22">
        <f t="shared" si="16"/>
        <v>72.629593654405127</v>
      </c>
      <c r="Q152" s="11">
        <f t="shared" si="12"/>
        <v>68.269410914356712</v>
      </c>
      <c r="R152" s="290">
        <v>17.37329675741146</v>
      </c>
    </row>
    <row r="153" spans="1:18" x14ac:dyDescent="0.25">
      <c r="A153" t="s">
        <v>854</v>
      </c>
      <c r="B153" s="3" t="str">
        <f>VLOOKUP($A153,'Unit list'!$B$4:$D$176,3,0)</f>
        <v>London and South East</v>
      </c>
      <c r="D153" s="182">
        <v>102</v>
      </c>
      <c r="E153" s="312">
        <v>66.920383937393339</v>
      </c>
      <c r="F153" s="181">
        <f>IF($B153='Unit list'!$D$1,Mean_HbA1c_adjusted!D153,-1)</f>
        <v>-1</v>
      </c>
      <c r="G153" s="15">
        <f>IF($B153='Unit list'!$D$1,Mean_HbA1c_adjusted!E153,-1)</f>
        <v>-1</v>
      </c>
      <c r="H153" s="15">
        <f>IF($A153='Unit list'!$A$1,Mean_HbA1c_adjusted!F153,-1)</f>
        <v>-1</v>
      </c>
      <c r="I153" s="15">
        <f>IF($A153='Unit list'!$A$1,Mean_HbA1c_adjusted!G153,-1)</f>
        <v>-1</v>
      </c>
      <c r="J153" s="16"/>
      <c r="K153" s="11">
        <f t="shared" si="17"/>
        <v>151</v>
      </c>
      <c r="L153" s="17">
        <v>150</v>
      </c>
      <c r="M153" s="22">
        <f t="shared" si="13"/>
        <v>65.409703691898571</v>
      </c>
      <c r="N153" s="22">
        <f t="shared" si="14"/>
        <v>71.129118136814853</v>
      </c>
      <c r="O153" s="22">
        <f t="shared" si="15"/>
        <v>63.924289519087679</v>
      </c>
      <c r="P153" s="22">
        <f t="shared" si="16"/>
        <v>72.614532309625744</v>
      </c>
      <c r="Q153" s="11">
        <f t="shared" si="12"/>
        <v>68.269410914356712</v>
      </c>
      <c r="R153" s="290">
        <v>17.37329675741146</v>
      </c>
    </row>
    <row r="154" spans="1:18" x14ac:dyDescent="0.25">
      <c r="A154" t="s">
        <v>855</v>
      </c>
      <c r="B154" s="3" t="str">
        <f>VLOOKUP($A154,'Unit list'!$B$4:$D$176,3,0)</f>
        <v>East of England</v>
      </c>
      <c r="D154" s="182">
        <v>83</v>
      </c>
      <c r="E154" s="312">
        <v>70.782177379146887</v>
      </c>
      <c r="F154" s="181">
        <f>IF($B154='Unit list'!$D$1,Mean_HbA1c_adjusted!D154,-1)</f>
        <v>83</v>
      </c>
      <c r="G154" s="15">
        <f>IF($B154='Unit list'!$D$1,Mean_HbA1c_adjusted!E154,-1)</f>
        <v>70.782177379146887</v>
      </c>
      <c r="H154" s="15">
        <f>IF($A154='Unit list'!$A$1,Mean_HbA1c_adjusted!F154,-1)</f>
        <v>-1</v>
      </c>
      <c r="I154" s="15">
        <f>IF($A154='Unit list'!$A$1,Mean_HbA1c_adjusted!G154,-1)</f>
        <v>-1</v>
      </c>
      <c r="J154" s="16"/>
      <c r="K154" s="11">
        <f t="shared" si="17"/>
        <v>152</v>
      </c>
      <c r="L154" s="17">
        <v>151</v>
      </c>
      <c r="M154" s="22">
        <f t="shared" si="13"/>
        <v>65.419349217650591</v>
      </c>
      <c r="N154" s="22">
        <f t="shared" si="14"/>
        <v>71.119472611062832</v>
      </c>
      <c r="O154" s="22">
        <f t="shared" si="15"/>
        <v>63.939195878391232</v>
      </c>
      <c r="P154" s="22">
        <f t="shared" si="16"/>
        <v>72.599625950322192</v>
      </c>
      <c r="Q154" s="11">
        <f t="shared" si="12"/>
        <v>68.269410914356712</v>
      </c>
      <c r="R154" s="290">
        <v>17.37329675741146</v>
      </c>
    </row>
    <row r="155" spans="1:18" x14ac:dyDescent="0.25">
      <c r="A155" t="s">
        <v>856</v>
      </c>
      <c r="B155" s="3" t="str">
        <f>VLOOKUP($A155,'Unit list'!$B$4:$D$176,3,0)</f>
        <v>London and South East</v>
      </c>
      <c r="D155" s="182">
        <v>107</v>
      </c>
      <c r="E155" s="312">
        <v>66.103031774405423</v>
      </c>
      <c r="F155" s="181">
        <f>IF($B155='Unit list'!$D$1,Mean_HbA1c_adjusted!D155,-1)</f>
        <v>-1</v>
      </c>
      <c r="G155" s="15">
        <f>IF($B155='Unit list'!$D$1,Mean_HbA1c_adjusted!E155,-1)</f>
        <v>-1</v>
      </c>
      <c r="H155" s="15">
        <f>IF($A155='Unit list'!$A$1,Mean_HbA1c_adjusted!F155,-1)</f>
        <v>-1</v>
      </c>
      <c r="I155" s="15">
        <f>IF($A155='Unit list'!$A$1,Mean_HbA1c_adjusted!G155,-1)</f>
        <v>-1</v>
      </c>
      <c r="J155" s="16"/>
      <c r="K155" s="11">
        <f t="shared" si="17"/>
        <v>153</v>
      </c>
      <c r="L155" s="17">
        <v>152</v>
      </c>
      <c r="M155" s="22">
        <f t="shared" si="13"/>
        <v>65.428897792170901</v>
      </c>
      <c r="N155" s="22">
        <f t="shared" si="14"/>
        <v>71.109924036542523</v>
      </c>
      <c r="O155" s="22">
        <f t="shared" si="15"/>
        <v>63.953949891803461</v>
      </c>
      <c r="P155" s="22">
        <f t="shared" si="16"/>
        <v>72.584871936909963</v>
      </c>
      <c r="Q155" s="11">
        <f t="shared" si="12"/>
        <v>68.269410914356712</v>
      </c>
      <c r="R155" s="290">
        <v>17.37329675741146</v>
      </c>
    </row>
    <row r="156" spans="1:18" x14ac:dyDescent="0.25">
      <c r="A156" t="s">
        <v>857</v>
      </c>
      <c r="B156" s="3" t="str">
        <f>VLOOKUP($A156,'Unit list'!$B$4:$D$176,3,0)</f>
        <v>London and South East</v>
      </c>
      <c r="D156" s="182">
        <v>457</v>
      </c>
      <c r="E156" s="312">
        <v>65.253522525198278</v>
      </c>
      <c r="F156" s="181">
        <f>IF($B156='Unit list'!$D$1,Mean_HbA1c_adjusted!D156,-1)</f>
        <v>-1</v>
      </c>
      <c r="G156" s="15">
        <f>IF($B156='Unit list'!$D$1,Mean_HbA1c_adjusted!E156,-1)</f>
        <v>-1</v>
      </c>
      <c r="H156" s="15">
        <f>IF($A156='Unit list'!$A$1,Mean_HbA1c_adjusted!F156,-1)</f>
        <v>-1</v>
      </c>
      <c r="I156" s="15">
        <f>IF($A156='Unit list'!$A$1,Mean_HbA1c_adjusted!G156,-1)</f>
        <v>-1</v>
      </c>
      <c r="J156" s="16"/>
      <c r="K156" s="11">
        <f t="shared" si="17"/>
        <v>154</v>
      </c>
      <c r="L156" s="17">
        <v>153</v>
      </c>
      <c r="M156" s="22">
        <f t="shared" si="13"/>
        <v>65.438351028887908</v>
      </c>
      <c r="N156" s="22">
        <f t="shared" si="14"/>
        <v>71.100470799825516</v>
      </c>
      <c r="O156" s="22">
        <f t="shared" si="15"/>
        <v>63.96855413640629</v>
      </c>
      <c r="P156" s="22">
        <f t="shared" si="16"/>
        <v>72.570267692307141</v>
      </c>
      <c r="Q156" s="11">
        <f t="shared" si="12"/>
        <v>68.269410914356712</v>
      </c>
      <c r="R156" s="290">
        <v>17.37329675741146</v>
      </c>
    </row>
    <row r="157" spans="1:18" x14ac:dyDescent="0.25">
      <c r="A157" t="s">
        <v>858</v>
      </c>
      <c r="B157" s="3" t="str">
        <f>VLOOKUP($A157,'Unit list'!$B$4:$D$176,3,0)</f>
        <v>London and South East</v>
      </c>
      <c r="D157" s="182">
        <v>209</v>
      </c>
      <c r="E157" s="312">
        <v>70.224204267947258</v>
      </c>
      <c r="F157" s="181">
        <f>IF($B157='Unit list'!$D$1,Mean_HbA1c_adjusted!D157,-1)</f>
        <v>-1</v>
      </c>
      <c r="G157" s="15">
        <f>IF($B157='Unit list'!$D$1,Mean_HbA1c_adjusted!E157,-1)</f>
        <v>-1</v>
      </c>
      <c r="H157" s="15">
        <f>IF($A157='Unit list'!$A$1,Mean_HbA1c_adjusted!F157,-1)</f>
        <v>-1</v>
      </c>
      <c r="I157" s="15">
        <f>IF($A157='Unit list'!$A$1,Mean_HbA1c_adjusted!G157,-1)</f>
        <v>-1</v>
      </c>
      <c r="J157" s="16"/>
      <c r="K157" s="11">
        <f t="shared" si="17"/>
        <v>155</v>
      </c>
      <c r="L157" s="17">
        <v>154</v>
      </c>
      <c r="M157" s="22">
        <f t="shared" si="13"/>
        <v>65.447710503886711</v>
      </c>
      <c r="N157" s="22">
        <f t="shared" si="14"/>
        <v>71.091111324826713</v>
      </c>
      <c r="O157" s="22">
        <f t="shared" si="15"/>
        <v>63.983011128668821</v>
      </c>
      <c r="P157" s="22">
        <f t="shared" si="16"/>
        <v>72.555810700044603</v>
      </c>
      <c r="Q157" s="11">
        <f t="shared" si="12"/>
        <v>68.269410914356712</v>
      </c>
      <c r="R157" s="290">
        <v>17.37329675741146</v>
      </c>
    </row>
    <row r="158" spans="1:18" x14ac:dyDescent="0.25">
      <c r="A158" t="s">
        <v>859</v>
      </c>
      <c r="B158" s="3" t="str">
        <f>VLOOKUP($A158,'Unit list'!$B$4:$D$176,3,0)</f>
        <v>London and South East</v>
      </c>
      <c r="D158" s="182">
        <v>113</v>
      </c>
      <c r="E158" s="312">
        <v>70.702098800514193</v>
      </c>
      <c r="F158" s="181">
        <f>IF($B158='Unit list'!$D$1,Mean_HbA1c_adjusted!D158,-1)</f>
        <v>-1</v>
      </c>
      <c r="G158" s="15">
        <f>IF($B158='Unit list'!$D$1,Mean_HbA1c_adjusted!E158,-1)</f>
        <v>-1</v>
      </c>
      <c r="H158" s="15">
        <f>IF($A158='Unit list'!$A$1,Mean_HbA1c_adjusted!F158,-1)</f>
        <v>-1</v>
      </c>
      <c r="I158" s="15">
        <f>IF($A158='Unit list'!$A$1,Mean_HbA1c_adjusted!G158,-1)</f>
        <v>-1</v>
      </c>
      <c r="J158" s="16"/>
      <c r="K158" s="11">
        <f t="shared" si="17"/>
        <v>156</v>
      </c>
      <c r="L158" s="17">
        <v>155</v>
      </c>
      <c r="M158" s="22">
        <f t="shared" si="13"/>
        <v>65.456977757013121</v>
      </c>
      <c r="N158" s="22">
        <f t="shared" si="14"/>
        <v>71.081844071700303</v>
      </c>
      <c r="O158" s="22">
        <f t="shared" si="15"/>
        <v>63.997323326267789</v>
      </c>
      <c r="P158" s="22">
        <f t="shared" si="16"/>
        <v>72.541498502445634</v>
      </c>
      <c r="Q158" s="11">
        <f t="shared" si="12"/>
        <v>68.269410914356712</v>
      </c>
      <c r="R158" s="290">
        <v>17.37329675741146</v>
      </c>
    </row>
    <row r="159" spans="1:18" x14ac:dyDescent="0.25">
      <c r="A159" t="s">
        <v>860</v>
      </c>
      <c r="B159" s="3" t="str">
        <f>VLOOKUP($A159,'Unit list'!$B$4:$D$176,3,0)</f>
        <v>London and South East</v>
      </c>
      <c r="D159" s="182">
        <v>220</v>
      </c>
      <c r="E159" s="312">
        <v>70.308443470943118</v>
      </c>
      <c r="F159" s="181">
        <f>IF($B159='Unit list'!$D$1,Mean_HbA1c_adjusted!D159,-1)</f>
        <v>-1</v>
      </c>
      <c r="G159" s="15">
        <f>IF($B159='Unit list'!$D$1,Mean_HbA1c_adjusted!E159,-1)</f>
        <v>-1</v>
      </c>
      <c r="H159" s="15">
        <f>IF($A159='Unit list'!$A$1,Mean_HbA1c_adjusted!F159,-1)</f>
        <v>-1</v>
      </c>
      <c r="I159" s="15">
        <f>IF($A159='Unit list'!$A$1,Mean_HbA1c_adjusted!G159,-1)</f>
        <v>-1</v>
      </c>
      <c r="J159" s="16"/>
      <c r="K159" s="11">
        <f t="shared" si="17"/>
        <v>157</v>
      </c>
      <c r="L159" s="17">
        <v>156</v>
      </c>
      <c r="M159" s="22">
        <f t="shared" si="13"/>
        <v>65.466154292938114</v>
      </c>
      <c r="N159" s="22">
        <f t="shared" si="14"/>
        <v>71.072667535775309</v>
      </c>
      <c r="O159" s="22">
        <f t="shared" si="15"/>
        <v>64.011493129841639</v>
      </c>
      <c r="P159" s="22">
        <f t="shared" si="16"/>
        <v>72.527328698871784</v>
      </c>
      <c r="Q159" s="11">
        <f t="shared" si="12"/>
        <v>68.269410914356712</v>
      </c>
      <c r="R159" s="290">
        <v>17.37329675741146</v>
      </c>
    </row>
    <row r="160" spans="1:18" x14ac:dyDescent="0.25">
      <c r="A160" t="s">
        <v>861</v>
      </c>
      <c r="B160" s="3" t="str">
        <f>VLOOKUP($A160,'Unit list'!$B$4:$D$176,3,0)</f>
        <v>London and South East</v>
      </c>
      <c r="D160" s="182">
        <v>177</v>
      </c>
      <c r="E160" s="312">
        <v>71.702705893115862</v>
      </c>
      <c r="F160" s="181">
        <f>IF($B160='Unit list'!$D$1,Mean_HbA1c_adjusted!D160,-1)</f>
        <v>-1</v>
      </c>
      <c r="G160" s="15">
        <f>IF($B160='Unit list'!$D$1,Mean_HbA1c_adjusted!E160,-1)</f>
        <v>-1</v>
      </c>
      <c r="H160" s="15">
        <f>IF($A160='Unit list'!$A$1,Mean_HbA1c_adjusted!F160,-1)</f>
        <v>-1</v>
      </c>
      <c r="I160" s="15">
        <f>IF($A160='Unit list'!$A$1,Mean_HbA1c_adjusted!G160,-1)</f>
        <v>-1</v>
      </c>
      <c r="J160" s="16"/>
      <c r="K160" s="11">
        <f t="shared" si="17"/>
        <v>158</v>
      </c>
      <c r="L160" s="17">
        <v>157</v>
      </c>
      <c r="M160" s="22">
        <f t="shared" si="13"/>
        <v>65.475241582184196</v>
      </c>
      <c r="N160" s="22">
        <f t="shared" si="14"/>
        <v>71.063580246529227</v>
      </c>
      <c r="O160" s="22">
        <f t="shared" si="15"/>
        <v>64.025522884681067</v>
      </c>
      <c r="P160" s="22">
        <f t="shared" si="16"/>
        <v>72.513298944032357</v>
      </c>
      <c r="Q160" s="11">
        <f t="shared" si="12"/>
        <v>68.269410914356712</v>
      </c>
      <c r="R160" s="290">
        <v>17.37329675741146</v>
      </c>
    </row>
    <row r="161" spans="1:18" x14ac:dyDescent="0.25">
      <c r="A161" t="s">
        <v>862</v>
      </c>
      <c r="B161" s="3" t="str">
        <f>VLOOKUP($A161,'Unit list'!$B$4:$D$176,3,0)</f>
        <v>Yorkshire and Humber</v>
      </c>
      <c r="D161" s="182">
        <v>204</v>
      </c>
      <c r="E161" s="312">
        <v>65.1161167712024</v>
      </c>
      <c r="F161" s="181">
        <f>IF($B161='Unit list'!$D$1,Mean_HbA1c_adjusted!D161,-1)</f>
        <v>-1</v>
      </c>
      <c r="G161" s="15">
        <f>IF($B161='Unit list'!$D$1,Mean_HbA1c_adjusted!E161,-1)</f>
        <v>-1</v>
      </c>
      <c r="H161" s="15">
        <f>IF($A161='Unit list'!$A$1,Mean_HbA1c_adjusted!F161,-1)</f>
        <v>-1</v>
      </c>
      <c r="I161" s="15">
        <f>IF($A161='Unit list'!$A$1,Mean_HbA1c_adjusted!G161,-1)</f>
        <v>-1</v>
      </c>
      <c r="J161" s="16"/>
      <c r="K161" s="11">
        <f t="shared" si="17"/>
        <v>159</v>
      </c>
      <c r="L161" s="17">
        <v>158</v>
      </c>
      <c r="M161" s="22">
        <f t="shared" si="13"/>
        <v>65.484241062115487</v>
      </c>
      <c r="N161" s="22">
        <f t="shared" si="14"/>
        <v>71.054580766597937</v>
      </c>
      <c r="O161" s="22">
        <f t="shared" si="15"/>
        <v>64.039414882358699</v>
      </c>
      <c r="P161" s="22">
        <f t="shared" si="16"/>
        <v>72.499406946354725</v>
      </c>
      <c r="Q161" s="11">
        <f t="shared" si="12"/>
        <v>68.269410914356712</v>
      </c>
      <c r="R161" s="290">
        <v>17.37329675741146</v>
      </c>
    </row>
    <row r="162" spans="1:18" x14ac:dyDescent="0.25">
      <c r="A162" t="s">
        <v>863</v>
      </c>
      <c r="B162" s="3" t="str">
        <f>VLOOKUP($A162,'Unit list'!$B$4:$D$176,3,0)</f>
        <v>East of England</v>
      </c>
      <c r="D162" s="182">
        <v>112</v>
      </c>
      <c r="E162" s="312">
        <v>72.468000654907271</v>
      </c>
      <c r="F162" s="181">
        <f>IF($B162='Unit list'!$D$1,Mean_HbA1c_adjusted!D162,-1)</f>
        <v>112</v>
      </c>
      <c r="G162" s="15">
        <f>IF($B162='Unit list'!$D$1,Mean_HbA1c_adjusted!E162,-1)</f>
        <v>72.468000654907271</v>
      </c>
      <c r="H162" s="15">
        <f>IF($A162='Unit list'!$A$1,Mean_HbA1c_adjusted!F162,-1)</f>
        <v>-1</v>
      </c>
      <c r="I162" s="15">
        <f>IF($A162='Unit list'!$A$1,Mean_HbA1c_adjusted!G162,-1)</f>
        <v>-1</v>
      </c>
      <c r="J162" s="16"/>
      <c r="K162" s="11">
        <f t="shared" si="17"/>
        <v>160</v>
      </c>
      <c r="L162" s="17">
        <v>159</v>
      </c>
      <c r="M162" s="22">
        <f t="shared" si="13"/>
        <v>65.493154137892859</v>
      </c>
      <c r="N162" s="22">
        <f t="shared" si="14"/>
        <v>71.045667690820565</v>
      </c>
      <c r="O162" s="22">
        <f t="shared" si="15"/>
        <v>64.053171362300546</v>
      </c>
      <c r="P162" s="22">
        <f t="shared" si="16"/>
        <v>72.485650466412878</v>
      </c>
      <c r="Q162" s="11">
        <f t="shared" si="12"/>
        <v>68.269410914356712</v>
      </c>
      <c r="R162" s="290">
        <v>17.37329675741146</v>
      </c>
    </row>
    <row r="163" spans="1:18" x14ac:dyDescent="0.25">
      <c r="A163" t="s">
        <v>864</v>
      </c>
      <c r="B163" s="3" t="str">
        <f>VLOOKUP($A163,'Unit list'!$B$4:$D$176,3,0)</f>
        <v>South West</v>
      </c>
      <c r="D163" s="182">
        <v>158</v>
      </c>
      <c r="E163" s="312">
        <v>70.63988664378148</v>
      </c>
      <c r="F163" s="181">
        <f>IF($B163='Unit list'!$D$1,Mean_HbA1c_adjusted!D163,-1)</f>
        <v>-1</v>
      </c>
      <c r="G163" s="15">
        <f>IF($B163='Unit list'!$D$1,Mean_HbA1c_adjusted!E163,-1)</f>
        <v>-1</v>
      </c>
      <c r="H163" s="15">
        <f>IF($A163='Unit list'!$A$1,Mean_HbA1c_adjusted!F163,-1)</f>
        <v>-1</v>
      </c>
      <c r="I163" s="15">
        <f>IF($A163='Unit list'!$A$1,Mean_HbA1c_adjusted!G163,-1)</f>
        <v>-1</v>
      </c>
      <c r="J163" s="16"/>
      <c r="K163" s="11">
        <f t="shared" si="17"/>
        <v>161</v>
      </c>
      <c r="L163" s="17">
        <v>160</v>
      </c>
      <c r="M163" s="22">
        <f t="shared" si="13"/>
        <v>65.501982183395754</v>
      </c>
      <c r="N163" s="22">
        <f t="shared" si="14"/>
        <v>71.03683964531767</v>
      </c>
      <c r="O163" s="22">
        <f t="shared" si="15"/>
        <v>64.066794513301602</v>
      </c>
      <c r="P163" s="22">
        <f t="shared" si="16"/>
        <v>72.472027315411822</v>
      </c>
      <c r="Q163" s="11">
        <f t="shared" si="12"/>
        <v>68.269410914356712</v>
      </c>
      <c r="R163" s="290">
        <v>17.37329675741146</v>
      </c>
    </row>
    <row r="164" spans="1:18" x14ac:dyDescent="0.25">
      <c r="A164" t="s">
        <v>865</v>
      </c>
      <c r="B164" s="3" t="str">
        <f>VLOOKUP($A164,'Unit list'!$B$4:$D$176,3,0)</f>
        <v>West Midlands</v>
      </c>
      <c r="D164" s="182">
        <v>183</v>
      </c>
      <c r="E164" s="312">
        <v>70.485523153407044</v>
      </c>
      <c r="F164" s="181">
        <f>IF($B164='Unit list'!$D$1,Mean_HbA1c_adjusted!D164,-1)</f>
        <v>-1</v>
      </c>
      <c r="G164" s="15">
        <f>IF($B164='Unit list'!$D$1,Mean_HbA1c_adjusted!E164,-1)</f>
        <v>-1</v>
      </c>
      <c r="H164" s="15">
        <f>IF($A164='Unit list'!$A$1,Mean_HbA1c_adjusted!F164,-1)</f>
        <v>-1</v>
      </c>
      <c r="I164" s="15">
        <f>IF($A164='Unit list'!$A$1,Mean_HbA1c_adjusted!G164,-1)</f>
        <v>-1</v>
      </c>
      <c r="J164" s="16"/>
      <c r="K164" s="11">
        <f t="shared" si="17"/>
        <v>162</v>
      </c>
      <c r="L164" s="17">
        <v>161</v>
      </c>
      <c r="M164" s="22">
        <f t="shared" si="13"/>
        <v>65.510726542111883</v>
      </c>
      <c r="N164" s="22">
        <f t="shared" si="14"/>
        <v>71.028095286601541</v>
      </c>
      <c r="O164" s="22">
        <f t="shared" si="15"/>
        <v>64.080286474988071</v>
      </c>
      <c r="P164" s="22">
        <f t="shared" si="16"/>
        <v>72.458535353725352</v>
      </c>
      <c r="Q164" s="11">
        <f t="shared" si="12"/>
        <v>68.269410914356712</v>
      </c>
      <c r="R164" s="290">
        <v>17.37329675741146</v>
      </c>
    </row>
    <row r="165" spans="1:18" x14ac:dyDescent="0.25">
      <c r="A165" t="s">
        <v>866</v>
      </c>
      <c r="B165" s="3" t="str">
        <f>VLOOKUP($A165,'Unit list'!$B$4:$D$176,3,0)</f>
        <v>West Midlands</v>
      </c>
      <c r="D165" s="182">
        <v>109</v>
      </c>
      <c r="E165" s="312">
        <v>62.205603298796433</v>
      </c>
      <c r="F165" s="181">
        <f>IF($B165='Unit list'!$D$1,Mean_HbA1c_adjusted!D165,-1)</f>
        <v>-1</v>
      </c>
      <c r="G165" s="15">
        <f>IF($B165='Unit list'!$D$1,Mean_HbA1c_adjusted!E165,-1)</f>
        <v>-1</v>
      </c>
      <c r="H165" s="15">
        <f>IF($A165='Unit list'!$A$1,Mean_HbA1c_adjusted!F165,-1)</f>
        <v>-1</v>
      </c>
      <c r="I165" s="15">
        <f>IF($A165='Unit list'!$A$1,Mean_HbA1c_adjusted!G165,-1)</f>
        <v>-1</v>
      </c>
      <c r="J165" s="16"/>
      <c r="K165" s="11">
        <f t="shared" si="17"/>
        <v>163</v>
      </c>
      <c r="L165" s="17">
        <v>162</v>
      </c>
      <c r="M165" s="22">
        <f t="shared" si="13"/>
        <v>65.519388527996256</v>
      </c>
      <c r="N165" s="22">
        <f t="shared" si="14"/>
        <v>71.019433300717168</v>
      </c>
      <c r="O165" s="22">
        <f t="shared" si="15"/>
        <v>64.093649339228165</v>
      </c>
      <c r="P165" s="22">
        <f t="shared" si="16"/>
        <v>72.445172489485259</v>
      </c>
      <c r="Q165" s="11">
        <f t="shared" si="12"/>
        <v>68.269410914356712</v>
      </c>
      <c r="R165" s="290">
        <v>17.37329675741146</v>
      </c>
    </row>
    <row r="166" spans="1:18" x14ac:dyDescent="0.25">
      <c r="A166" t="s">
        <v>867</v>
      </c>
      <c r="B166" s="3" t="str">
        <f>VLOOKUP($A166,'Unit list'!$B$4:$D$176,3,0)</f>
        <v>West Midlands</v>
      </c>
      <c r="D166" s="182">
        <v>127</v>
      </c>
      <c r="E166" s="312">
        <v>70.337577436846345</v>
      </c>
      <c r="F166" s="181">
        <f>IF($B166='Unit list'!$D$1,Mean_HbA1c_adjusted!D166,-1)</f>
        <v>-1</v>
      </c>
      <c r="G166" s="15">
        <f>IF($B166='Unit list'!$D$1,Mean_HbA1c_adjusted!E166,-1)</f>
        <v>-1</v>
      </c>
      <c r="H166" s="15">
        <f>IF($A166='Unit list'!$A$1,Mean_HbA1c_adjusted!F166,-1)</f>
        <v>-1</v>
      </c>
      <c r="I166" s="15">
        <f>IF($A166='Unit list'!$A$1,Mean_HbA1c_adjusted!G166,-1)</f>
        <v>-1</v>
      </c>
      <c r="J166" s="16"/>
      <c r="K166" s="11">
        <f t="shared" si="17"/>
        <v>164</v>
      </c>
      <c r="L166" s="17">
        <v>163</v>
      </c>
      <c r="M166" s="22">
        <f t="shared" si="13"/>
        <v>65.527969426300587</v>
      </c>
      <c r="N166" s="22">
        <f t="shared" si="14"/>
        <v>71.010852402412837</v>
      </c>
      <c r="O166" s="22">
        <f t="shared" si="15"/>
        <v>64.106885151493813</v>
      </c>
      <c r="P166" s="22">
        <f t="shared" si="16"/>
        <v>72.43193667721961</v>
      </c>
      <c r="Q166" s="11">
        <f t="shared" si="12"/>
        <v>68.269410914356712</v>
      </c>
      <c r="R166" s="290">
        <v>17.37329675741146</v>
      </c>
    </row>
    <row r="167" spans="1:18" x14ac:dyDescent="0.25">
      <c r="A167" t="s">
        <v>868</v>
      </c>
      <c r="B167" s="3" t="str">
        <f>VLOOKUP($A167,'Unit list'!$B$4:$D$176,3,0)</f>
        <v>Yorkshire and Humber</v>
      </c>
      <c r="D167" s="182">
        <v>106</v>
      </c>
      <c r="E167" s="312">
        <v>66.491726373675263</v>
      </c>
      <c r="F167" s="181">
        <f>IF($B167='Unit list'!$D$1,Mean_HbA1c_adjusted!D167,-1)</f>
        <v>-1</v>
      </c>
      <c r="G167" s="15">
        <f>IF($B167='Unit list'!$D$1,Mean_HbA1c_adjusted!E167,-1)</f>
        <v>-1</v>
      </c>
      <c r="H167" s="15">
        <f>IF($A167='Unit list'!$A$1,Mean_HbA1c_adjusted!F167,-1)</f>
        <v>-1</v>
      </c>
      <c r="I167" s="15">
        <f>IF($A167='Unit list'!$A$1,Mean_HbA1c_adjusted!G167,-1)</f>
        <v>-1</v>
      </c>
      <c r="J167" s="16"/>
      <c r="K167" s="11">
        <f t="shared" si="17"/>
        <v>165</v>
      </c>
      <c r="L167" s="17">
        <v>164</v>
      </c>
      <c r="M167" s="22">
        <f t="shared" si="13"/>
        <v>65.536470494374626</v>
      </c>
      <c r="N167" s="22">
        <f t="shared" si="14"/>
        <v>71.002351334338798</v>
      </c>
      <c r="O167" s="22">
        <f t="shared" si="15"/>
        <v>64.119995912175199</v>
      </c>
      <c r="P167" s="22">
        <f t="shared" si="16"/>
        <v>72.418825916538225</v>
      </c>
      <c r="Q167" s="11">
        <f t="shared" si="12"/>
        <v>68.269410914356712</v>
      </c>
      <c r="R167" s="290">
        <v>17.37329675741146</v>
      </c>
    </row>
    <row r="168" spans="1:18" x14ac:dyDescent="0.25">
      <c r="A168" t="s">
        <v>869</v>
      </c>
      <c r="B168" s="3" t="str">
        <f>VLOOKUP($A168,'Unit list'!$B$4:$D$176,3,0)</f>
        <v>Wales</v>
      </c>
      <c r="D168" s="182">
        <v>78</v>
      </c>
      <c r="E168" s="312">
        <v>60.457867291054626</v>
      </c>
      <c r="F168" s="181">
        <f>IF($B168='Unit list'!$D$1,Mean_HbA1c_adjusted!D168,-1)</f>
        <v>-1</v>
      </c>
      <c r="G168" s="15">
        <f>IF($B168='Unit list'!$D$1,Mean_HbA1c_adjusted!E168,-1)</f>
        <v>-1</v>
      </c>
      <c r="H168" s="15">
        <f>IF($A168='Unit list'!$A$1,Mean_HbA1c_adjusted!F168,-1)</f>
        <v>-1</v>
      </c>
      <c r="I168" s="15">
        <f>IF($A168='Unit list'!$A$1,Mean_HbA1c_adjusted!G168,-1)</f>
        <v>-1</v>
      </c>
      <c r="J168" s="16"/>
      <c r="K168" s="11">
        <f t="shared" si="17"/>
        <v>166</v>
      </c>
      <c r="L168" s="17">
        <v>165</v>
      </c>
      <c r="M168" s="22">
        <f t="shared" si="13"/>
        <v>65.544892962440059</v>
      </c>
      <c r="N168" s="22">
        <f t="shared" si="14"/>
        <v>70.993928866273365</v>
      </c>
      <c r="O168" s="22">
        <f t="shared" si="15"/>
        <v>64.132983577850155</v>
      </c>
      <c r="P168" s="22">
        <f t="shared" si="16"/>
        <v>72.405838250863269</v>
      </c>
      <c r="Q168" s="11">
        <f t="shared" si="12"/>
        <v>68.269410914356712</v>
      </c>
      <c r="R168" s="290">
        <v>17.37329675741146</v>
      </c>
    </row>
    <row r="169" spans="1:18" x14ac:dyDescent="0.25">
      <c r="A169" t="s">
        <v>870</v>
      </c>
      <c r="B169" s="3" t="str">
        <f>VLOOKUP($A169,'Unit list'!$B$4:$D$176,3,0)</f>
        <v>London and South East</v>
      </c>
      <c r="D169" s="182">
        <v>103</v>
      </c>
      <c r="E169" s="312">
        <v>70.120218108268233</v>
      </c>
      <c r="F169" s="181">
        <f>IF($B169='Unit list'!$D$1,Mean_HbA1c_adjusted!D169,-1)</f>
        <v>-1</v>
      </c>
      <c r="G169" s="15">
        <f>IF($B169='Unit list'!$D$1,Mean_HbA1c_adjusted!E169,-1)</f>
        <v>-1</v>
      </c>
      <c r="H169" s="15">
        <f>IF($A169='Unit list'!$A$1,Mean_HbA1c_adjusted!F169,-1)</f>
        <v>-1</v>
      </c>
      <c r="I169" s="15">
        <f>IF($A169='Unit list'!$A$1,Mean_HbA1c_adjusted!G169,-1)</f>
        <v>-1</v>
      </c>
      <c r="J169" s="16"/>
      <c r="K169" s="11">
        <f t="shared" si="17"/>
        <v>167</v>
      </c>
      <c r="L169" s="17">
        <v>166</v>
      </c>
      <c r="M169" s="22">
        <f t="shared" si="13"/>
        <v>65.553238034338577</v>
      </c>
      <c r="N169" s="22">
        <f t="shared" si="14"/>
        <v>70.985583794374847</v>
      </c>
      <c r="O169" s="22">
        <f t="shared" si="15"/>
        <v>64.145850062510078</v>
      </c>
      <c r="P169" s="22">
        <f t="shared" si="16"/>
        <v>72.392971766203345</v>
      </c>
      <c r="Q169" s="11">
        <f t="shared" si="12"/>
        <v>68.269410914356712</v>
      </c>
      <c r="R169" s="290">
        <v>17.37329675741146</v>
      </c>
    </row>
    <row r="170" spans="1:18" x14ac:dyDescent="0.25">
      <c r="A170" t="s">
        <v>871</v>
      </c>
      <c r="B170" s="3" t="str">
        <f>VLOOKUP($A170,'Unit list'!$B$4:$D$176,3,0)</f>
        <v>North West</v>
      </c>
      <c r="D170" s="182">
        <v>99</v>
      </c>
      <c r="E170" s="312">
        <v>66.579577518996601</v>
      </c>
      <c r="F170" s="181">
        <f>IF($B170='Unit list'!$D$1,Mean_HbA1c_adjusted!D170,-1)</f>
        <v>-1</v>
      </c>
      <c r="G170" s="15">
        <f>IF($B170='Unit list'!$D$1,Mean_HbA1c_adjusted!E170,-1)</f>
        <v>-1</v>
      </c>
      <c r="H170" s="15">
        <f>IF($A170='Unit list'!$A$1,Mean_HbA1c_adjusted!F170,-1)</f>
        <v>-1</v>
      </c>
      <c r="I170" s="15">
        <f>IF($A170='Unit list'!$A$1,Mean_HbA1c_adjusted!G170,-1)</f>
        <v>-1</v>
      </c>
      <c r="J170" s="16"/>
      <c r="K170" s="11">
        <f t="shared" si="17"/>
        <v>168</v>
      </c>
      <c r="L170" s="17">
        <v>167</v>
      </c>
      <c r="M170" s="22">
        <f t="shared" si="13"/>
        <v>65.561506888254655</v>
      </c>
      <c r="N170" s="22">
        <f t="shared" si="14"/>
        <v>70.977314940458768</v>
      </c>
      <c r="O170" s="22">
        <f t="shared" si="15"/>
        <v>64.158597238744065</v>
      </c>
      <c r="P170" s="22">
        <f t="shared" si="16"/>
        <v>72.380224589969359</v>
      </c>
      <c r="Q170" s="11">
        <f t="shared" si="12"/>
        <v>68.269410914356712</v>
      </c>
      <c r="R170" s="290">
        <v>17.37329675741146</v>
      </c>
    </row>
    <row r="171" spans="1:18" x14ac:dyDescent="0.25">
      <c r="A171" t="s">
        <v>872</v>
      </c>
      <c r="B171" s="3" t="str">
        <f>VLOOKUP($A171,'Unit list'!$B$4:$D$176,3,0)</f>
        <v>London and South East</v>
      </c>
      <c r="D171" s="182">
        <v>272</v>
      </c>
      <c r="E171" s="312">
        <v>71.154083532120154</v>
      </c>
      <c r="F171" s="181">
        <f>IF($B171='Unit list'!$D$1,Mean_HbA1c_adjusted!D171,-1)</f>
        <v>-1</v>
      </c>
      <c r="G171" s="15">
        <f>IF($B171='Unit list'!$D$1,Mean_HbA1c_adjusted!E171,-1)</f>
        <v>-1</v>
      </c>
      <c r="H171" s="15">
        <f>IF($A171='Unit list'!$A$1,Mean_HbA1c_adjusted!F171,-1)</f>
        <v>-1</v>
      </c>
      <c r="I171" s="15">
        <f>IF($A171='Unit list'!$A$1,Mean_HbA1c_adjusted!G171,-1)</f>
        <v>-1</v>
      </c>
      <c r="J171" s="16"/>
      <c r="K171" s="11">
        <f t="shared" si="17"/>
        <v>169</v>
      </c>
      <c r="L171" s="17">
        <v>168</v>
      </c>
      <c r="M171" s="22">
        <f t="shared" si="13"/>
        <v>65.569700677414488</v>
      </c>
      <c r="N171" s="22">
        <f t="shared" si="14"/>
        <v>70.969121151298936</v>
      </c>
      <c r="O171" s="22">
        <f t="shared" si="15"/>
        <v>64.17122693888335</v>
      </c>
      <c r="P171" s="22">
        <f t="shared" si="16"/>
        <v>72.367594889830073</v>
      </c>
      <c r="Q171" s="11">
        <f t="shared" si="12"/>
        <v>68.269410914356712</v>
      </c>
      <c r="R171" s="290">
        <v>17.37329675741146</v>
      </c>
    </row>
    <row r="172" spans="1:18" x14ac:dyDescent="0.25">
      <c r="A172" t="s">
        <v>873</v>
      </c>
      <c r="B172" s="3" t="str">
        <f>VLOOKUP($A172,'Unit list'!$B$4:$D$176,3,0)</f>
        <v>North West</v>
      </c>
      <c r="D172" s="182">
        <v>266</v>
      </c>
      <c r="E172" s="312">
        <v>70.847449451686984</v>
      </c>
      <c r="F172" s="181">
        <f>IF($B172='Unit list'!$D$1,Mean_HbA1c_adjusted!D172,-1)</f>
        <v>-1</v>
      </c>
      <c r="G172" s="15">
        <f>IF($B172='Unit list'!$D$1,Mean_HbA1c_adjusted!E172,-1)</f>
        <v>-1</v>
      </c>
      <c r="H172" s="15">
        <f>IF($A172='Unit list'!$A$1,Mean_HbA1c_adjusted!F172,-1)</f>
        <v>-1</v>
      </c>
      <c r="I172" s="15">
        <f>IF($A172='Unit list'!$A$1,Mean_HbA1c_adjusted!G172,-1)</f>
        <v>-1</v>
      </c>
      <c r="J172" s="16"/>
      <c r="K172" s="11">
        <f t="shared" si="17"/>
        <v>170</v>
      </c>
      <c r="L172" s="17">
        <v>169</v>
      </c>
      <c r="M172" s="22">
        <f t="shared" si="13"/>
        <v>65.577820530761642</v>
      </c>
      <c r="N172" s="22">
        <f t="shared" si="14"/>
        <v>70.961001297951782</v>
      </c>
      <c r="O172" s="22">
        <f t="shared" si="15"/>
        <v>64.18374095610703</v>
      </c>
      <c r="P172" s="22">
        <f t="shared" si="16"/>
        <v>72.355080872606393</v>
      </c>
      <c r="Q172" s="11">
        <f t="shared" si="12"/>
        <v>68.269410914356712</v>
      </c>
      <c r="R172" s="290">
        <v>17.37329675741146</v>
      </c>
    </row>
    <row r="173" spans="1:18" x14ac:dyDescent="0.25">
      <c r="A173" t="s">
        <v>874</v>
      </c>
      <c r="B173" s="3" t="str">
        <f>VLOOKUP($A173,'Unit list'!$B$4:$D$176,3,0)</f>
        <v>South Central</v>
      </c>
      <c r="D173" s="182">
        <v>259</v>
      </c>
      <c r="E173" s="312">
        <v>66.871813689834369</v>
      </c>
      <c r="F173" s="181">
        <f>IF($B173='Unit list'!$D$1,Mean_HbA1c_adjusted!D173,-1)</f>
        <v>-1</v>
      </c>
      <c r="G173" s="15">
        <f>IF($B173='Unit list'!$D$1,Mean_HbA1c_adjusted!E173,-1)</f>
        <v>-1</v>
      </c>
      <c r="H173" s="15">
        <f>IF($A173='Unit list'!$A$1,Mean_HbA1c_adjusted!F173,-1)</f>
        <v>-1</v>
      </c>
      <c r="I173" s="15">
        <f>IF($A173='Unit list'!$A$1,Mean_HbA1c_adjusted!G173,-1)</f>
        <v>-1</v>
      </c>
      <c r="J173" s="16"/>
      <c r="K173" s="11">
        <f t="shared" si="17"/>
        <v>171</v>
      </c>
      <c r="L173" s="17">
        <v>170</v>
      </c>
      <c r="M173" s="22">
        <f t="shared" si="13"/>
        <v>65.585867553610498</v>
      </c>
      <c r="N173" s="22">
        <f t="shared" si="14"/>
        <v>70.952954275102925</v>
      </c>
      <c r="O173" s="22">
        <f t="shared" si="15"/>
        <v>64.196141045511069</v>
      </c>
      <c r="P173" s="22">
        <f t="shared" si="16"/>
        <v>72.342680783202354</v>
      </c>
      <c r="Q173" s="11">
        <f t="shared" si="12"/>
        <v>68.269410914356712</v>
      </c>
      <c r="R173" s="290">
        <v>17.37329675741146</v>
      </c>
    </row>
    <row r="174" spans="1:18" x14ac:dyDescent="0.25">
      <c r="A174" t="s">
        <v>875</v>
      </c>
      <c r="B174" s="3" t="str">
        <f>VLOOKUP($A174,'Unit list'!$B$4:$D$176,3,0)</f>
        <v>West Midlands</v>
      </c>
      <c r="D174" s="182">
        <v>130</v>
      </c>
      <c r="E174" s="312">
        <v>68.232080780569433</v>
      </c>
      <c r="F174" s="181">
        <f>IF($B174='Unit list'!$D$1,Mean_HbA1c_adjusted!D174,-1)</f>
        <v>-1</v>
      </c>
      <c r="G174" s="15">
        <f>IF($B174='Unit list'!$D$1,Mean_HbA1c_adjusted!E174,-1)</f>
        <v>-1</v>
      </c>
      <c r="H174" s="15">
        <f>IF($A174='Unit list'!$A$1,Mean_HbA1c_adjusted!F174,-1)</f>
        <v>-1</v>
      </c>
      <c r="I174" s="15">
        <f>IF($A174='Unit list'!$A$1,Mean_HbA1c_adjusted!G174,-1)</f>
        <v>-1</v>
      </c>
      <c r="J174" s="16"/>
      <c r="K174" s="11">
        <f t="shared" si="17"/>
        <v>172</v>
      </c>
      <c r="L174" s="17">
        <v>171</v>
      </c>
      <c r="M174" s="22">
        <f t="shared" si="13"/>
        <v>65.593842828278468</v>
      </c>
      <c r="N174" s="22">
        <f t="shared" si="14"/>
        <v>70.944979000434955</v>
      </c>
      <c r="O174" s="22">
        <f t="shared" si="15"/>
        <v>64.20842892514176</v>
      </c>
      <c r="P174" s="22">
        <f t="shared" si="16"/>
        <v>72.330392903571664</v>
      </c>
      <c r="Q174" s="11">
        <f t="shared" si="12"/>
        <v>68.269410914356712</v>
      </c>
      <c r="R174" s="290">
        <v>17.37329675741146</v>
      </c>
    </row>
    <row r="175" spans="1:18" x14ac:dyDescent="0.25">
      <c r="A175" t="s">
        <v>876</v>
      </c>
      <c r="B175" s="3" t="str">
        <f>VLOOKUP($A175,'Unit list'!$B$4:$D$176,3,0)</f>
        <v>South West</v>
      </c>
      <c r="D175" s="182">
        <v>250</v>
      </c>
      <c r="E175" s="312">
        <v>66.417835325012547</v>
      </c>
      <c r="F175" s="181">
        <f>IF($B175='Unit list'!$D$1,Mean_HbA1c_adjusted!D175,-1)</f>
        <v>-1</v>
      </c>
      <c r="G175" s="15">
        <f>IF($B175='Unit list'!$D$1,Mean_HbA1c_adjusted!E175,-1)</f>
        <v>-1</v>
      </c>
      <c r="H175" s="15">
        <f>IF($A175='Unit list'!$A$1,Mean_HbA1c_adjusted!F175,-1)</f>
        <v>-1</v>
      </c>
      <c r="I175" s="15">
        <f>IF($A175='Unit list'!$A$1,Mean_HbA1c_adjusted!G175,-1)</f>
        <v>-1</v>
      </c>
      <c r="J175" s="16"/>
      <c r="K175" s="11">
        <f t="shared" si="17"/>
        <v>173</v>
      </c>
      <c r="L175" s="17">
        <v>172</v>
      </c>
      <c r="M175" s="22">
        <f t="shared" si="13"/>
        <v>65.601747414697471</v>
      </c>
      <c r="N175" s="22">
        <f t="shared" si="14"/>
        <v>70.937074414015953</v>
      </c>
      <c r="O175" s="22">
        <f t="shared" si="15"/>
        <v>64.220606276995198</v>
      </c>
      <c r="P175" s="22">
        <f t="shared" si="16"/>
        <v>72.318215551718225</v>
      </c>
      <c r="Q175" s="11">
        <f t="shared" si="12"/>
        <v>68.269410914356712</v>
      </c>
      <c r="R175" s="290">
        <v>17.37329675741146</v>
      </c>
    </row>
    <row r="176" spans="1:18" x14ac:dyDescent="0.25">
      <c r="B176" s="19"/>
      <c r="E176" s="313"/>
      <c r="F176" s="313"/>
      <c r="G176" s="21"/>
      <c r="H176" s="21"/>
      <c r="I176" s="21"/>
      <c r="J176" s="16"/>
      <c r="K176" s="11">
        <f t="shared" si="17"/>
        <v>174</v>
      </c>
      <c r="L176" s="17">
        <v>173</v>
      </c>
      <c r="M176" s="22">
        <f t="shared" si="13"/>
        <v>65.60958235100577</v>
      </c>
      <c r="N176" s="22">
        <f t="shared" si="14"/>
        <v>70.929239477707654</v>
      </c>
      <c r="O176" s="22">
        <f t="shared" si="15"/>
        <v>64.232674747983936</v>
      </c>
      <c r="P176" s="22">
        <f t="shared" si="16"/>
        <v>72.306147080729488</v>
      </c>
      <c r="Q176" s="11">
        <f t="shared" si="12"/>
        <v>68.269410914356712</v>
      </c>
      <c r="R176" s="290">
        <v>17.37329675741146</v>
      </c>
    </row>
    <row r="177" spans="2:18" x14ac:dyDescent="0.25">
      <c r="B177" s="19"/>
      <c r="E177" s="313"/>
      <c r="F177" s="313"/>
      <c r="G177" s="21"/>
      <c r="H177" s="21"/>
      <c r="I177" s="21"/>
      <c r="J177" s="16"/>
      <c r="K177" s="11">
        <f t="shared" si="17"/>
        <v>175</v>
      </c>
      <c r="L177" s="17">
        <v>174</v>
      </c>
      <c r="M177" s="22">
        <f t="shared" si="13"/>
        <v>65.617348654120747</v>
      </c>
      <c r="N177" s="22">
        <f t="shared" si="14"/>
        <v>70.921473174592677</v>
      </c>
      <c r="O177" s="22">
        <f t="shared" si="15"/>
        <v>64.244635950872151</v>
      </c>
      <c r="P177" s="22">
        <f t="shared" si="16"/>
        <v>72.294185877841272</v>
      </c>
      <c r="Q177" s="11">
        <f t="shared" si="12"/>
        <v>68.269410914356712</v>
      </c>
      <c r="R177" s="290">
        <v>17.37329675741146</v>
      </c>
    </row>
    <row r="178" spans="2:18" x14ac:dyDescent="0.25">
      <c r="E178" s="313"/>
      <c r="F178" s="313"/>
      <c r="G178" s="21"/>
      <c r="H178" s="21"/>
      <c r="I178" s="21"/>
      <c r="K178" s="11">
        <f t="shared" si="17"/>
        <v>176</v>
      </c>
      <c r="L178" s="17">
        <v>175</v>
      </c>
      <c r="M178" s="22">
        <f t="shared" si="13"/>
        <v>65.625047320293461</v>
      </c>
      <c r="N178" s="22">
        <f t="shared" si="14"/>
        <v>70.913774508419962</v>
      </c>
      <c r="O178" s="22">
        <f t="shared" si="15"/>
        <v>64.256491465180602</v>
      </c>
      <c r="P178" s="22">
        <f t="shared" si="16"/>
        <v>72.282330363532822</v>
      </c>
      <c r="Q178" s="11">
        <f t="shared" si="12"/>
        <v>68.269410914356712</v>
      </c>
      <c r="R178" s="290">
        <v>17.37329675741146</v>
      </c>
    </row>
    <row r="179" spans="2:18" x14ac:dyDescent="0.25">
      <c r="C179" s="11">
        <v>0</v>
      </c>
      <c r="D179" s="291">
        <v>25531</v>
      </c>
      <c r="E179" s="314">
        <v>68.269410914356712</v>
      </c>
      <c r="F179" s="313"/>
      <c r="G179" s="21"/>
      <c r="H179" s="21"/>
      <c r="I179" s="21"/>
      <c r="K179" s="11">
        <f t="shared" si="17"/>
        <v>177</v>
      </c>
      <c r="L179" s="17">
        <v>176</v>
      </c>
      <c r="M179" s="22">
        <f t="shared" si="13"/>
        <v>65.632679325645455</v>
      </c>
      <c r="N179" s="22">
        <f t="shared" si="14"/>
        <v>70.906142503067969</v>
      </c>
      <c r="O179" s="22">
        <f t="shared" si="15"/>
        <v>64.268242838062349</v>
      </c>
      <c r="P179" s="22">
        <f t="shared" si="16"/>
        <v>72.270578990651074</v>
      </c>
      <c r="Q179" s="11">
        <f t="shared" si="12"/>
        <v>68.269410914356712</v>
      </c>
      <c r="R179" s="290">
        <v>17.37329675741146</v>
      </c>
    </row>
    <row r="180" spans="2:18" x14ac:dyDescent="0.25">
      <c r="K180" s="11">
        <f t="shared" si="17"/>
        <v>178</v>
      </c>
      <c r="L180" s="17">
        <v>177</v>
      </c>
      <c r="M180" s="22">
        <f t="shared" si="13"/>
        <v>65.640245626688795</v>
      </c>
      <c r="N180" s="22">
        <f t="shared" si="14"/>
        <v>70.898576202024628</v>
      </c>
      <c r="O180" s="22">
        <f t="shared" si="15"/>
        <v>64.279891585150494</v>
      </c>
      <c r="P180" s="22">
        <f t="shared" si="16"/>
        <v>72.258930243562929</v>
      </c>
      <c r="Q180" s="11">
        <f t="shared" si="12"/>
        <v>68.269410914356712</v>
      </c>
      <c r="R180" s="290">
        <v>17.37329675741146</v>
      </c>
    </row>
    <row r="181" spans="2:18" x14ac:dyDescent="0.25">
      <c r="K181" s="11">
        <f t="shared" si="17"/>
        <v>179</v>
      </c>
      <c r="L181" s="17">
        <v>178</v>
      </c>
      <c r="M181" s="22">
        <f t="shared" si="13"/>
        <v>65.647747160829553</v>
      </c>
      <c r="N181" s="22">
        <f t="shared" si="14"/>
        <v>70.891074667883871</v>
      </c>
      <c r="O181" s="22">
        <f t="shared" si="15"/>
        <v>64.291439191378984</v>
      </c>
      <c r="P181" s="22">
        <f t="shared" si="16"/>
        <v>72.247382637334439</v>
      </c>
      <c r="Q181" s="11">
        <f t="shared" si="12"/>
        <v>68.269410914356712</v>
      </c>
      <c r="R181" s="290">
        <v>17.37329675741146</v>
      </c>
    </row>
    <row r="182" spans="2:18" x14ac:dyDescent="0.25">
      <c r="K182" s="11">
        <f t="shared" si="17"/>
        <v>180</v>
      </c>
      <c r="L182" s="17">
        <v>179</v>
      </c>
      <c r="M182" s="22">
        <f t="shared" si="13"/>
        <v>65.655184846855875</v>
      </c>
      <c r="N182" s="22">
        <f t="shared" si="14"/>
        <v>70.883636981857549</v>
      </c>
      <c r="O182" s="22">
        <f t="shared" si="15"/>
        <v>64.302887111777352</v>
      </c>
      <c r="P182" s="22">
        <f t="shared" si="16"/>
        <v>72.235934716936072</v>
      </c>
      <c r="Q182" s="11">
        <f t="shared" si="12"/>
        <v>68.269410914356712</v>
      </c>
      <c r="R182" s="290">
        <v>17.37329675741146</v>
      </c>
    </row>
    <row r="183" spans="2:18" x14ac:dyDescent="0.25">
      <c r="K183" s="11">
        <f t="shared" si="17"/>
        <v>181</v>
      </c>
      <c r="L183" s="17">
        <v>180</v>
      </c>
      <c r="M183" s="22">
        <f t="shared" si="13"/>
        <v>65.662559585410634</v>
      </c>
      <c r="N183" s="22">
        <f t="shared" si="14"/>
        <v>70.87626224330279</v>
      </c>
      <c r="O183" s="22">
        <f t="shared" si="15"/>
        <v>64.314236772240534</v>
      </c>
      <c r="P183" s="22">
        <f t="shared" si="16"/>
        <v>72.22458505647289</v>
      </c>
      <c r="Q183" s="11">
        <f t="shared" si="12"/>
        <v>68.269410914356712</v>
      </c>
      <c r="R183" s="290">
        <v>17.37329675741146</v>
      </c>
    </row>
    <row r="184" spans="2:18" x14ac:dyDescent="0.25">
      <c r="K184" s="11">
        <f t="shared" si="17"/>
        <v>182</v>
      </c>
      <c r="L184" s="17">
        <v>181</v>
      </c>
      <c r="M184" s="22">
        <f t="shared" si="13"/>
        <v>65.669872259449605</v>
      </c>
      <c r="N184" s="22">
        <f t="shared" si="14"/>
        <v>70.868949569263819</v>
      </c>
      <c r="O184" s="22">
        <f t="shared" si="15"/>
        <v>64.325489570274584</v>
      </c>
      <c r="P184" s="22">
        <f t="shared" si="16"/>
        <v>72.21333225843884</v>
      </c>
      <c r="Q184" s="11">
        <f t="shared" si="12"/>
        <v>68.269410914356712</v>
      </c>
      <c r="R184" s="290">
        <v>17.37329675741146</v>
      </c>
    </row>
    <row r="185" spans="2:18" x14ac:dyDescent="0.25">
      <c r="F185" s="179" t="s">
        <v>513</v>
      </c>
      <c r="K185" s="11">
        <f t="shared" si="17"/>
        <v>183</v>
      </c>
      <c r="L185" s="17">
        <v>182</v>
      </c>
      <c r="M185" s="22">
        <f t="shared" si="13"/>
        <v>65.677123734685622</v>
      </c>
      <c r="N185" s="22">
        <f t="shared" si="14"/>
        <v>70.861698094027801</v>
      </c>
      <c r="O185" s="22">
        <f t="shared" si="15"/>
        <v>64.336646875719154</v>
      </c>
      <c r="P185" s="22">
        <f t="shared" si="16"/>
        <v>72.20217495299427</v>
      </c>
      <c r="Q185" s="11">
        <f t="shared" si="12"/>
        <v>68.269410914356712</v>
      </c>
      <c r="R185" s="290">
        <v>17.37329675741146</v>
      </c>
    </row>
    <row r="186" spans="2:18" x14ac:dyDescent="0.25">
      <c r="E186" s="182" t="s">
        <v>363</v>
      </c>
      <c r="F186" s="181">
        <f>VLOOKUP('Unit list'!$A$1,$A$3:$F$175,4,0)</f>
        <v>252</v>
      </c>
      <c r="K186" s="11">
        <f t="shared" si="17"/>
        <v>184</v>
      </c>
      <c r="L186" s="17">
        <v>183</v>
      </c>
      <c r="M186" s="22">
        <f t="shared" si="13"/>
        <v>65.684314860019057</v>
      </c>
      <c r="N186" s="22">
        <f t="shared" si="14"/>
        <v>70.854506968694366</v>
      </c>
      <c r="O186" s="22">
        <f t="shared" si="15"/>
        <v>64.34771003144769</v>
      </c>
      <c r="P186" s="22">
        <f t="shared" si="16"/>
        <v>72.191111797265734</v>
      </c>
      <c r="Q186" s="11">
        <f t="shared" si="12"/>
        <v>68.269410914356712</v>
      </c>
      <c r="R186" s="290">
        <v>17.37329675741146</v>
      </c>
    </row>
    <row r="187" spans="2:18" x14ac:dyDescent="0.25">
      <c r="E187" s="182" t="s">
        <v>511</v>
      </c>
      <c r="F187" s="312">
        <f>VLOOKUP($F$186,$L$3:$Q$501,4,0)</f>
        <v>64.940271821753441</v>
      </c>
      <c r="K187" s="11">
        <f t="shared" si="17"/>
        <v>185</v>
      </c>
      <c r="L187" s="17">
        <v>184</v>
      </c>
      <c r="M187" s="22">
        <f t="shared" si="13"/>
        <v>65.691446467955387</v>
      </c>
      <c r="N187" s="22">
        <f t="shared" si="14"/>
        <v>70.847375360758036</v>
      </c>
      <c r="O187" s="22">
        <f t="shared" si="15"/>
        <v>64.358680354046101</v>
      </c>
      <c r="P187" s="22">
        <f t="shared" si="16"/>
        <v>72.180141474667323</v>
      </c>
      <c r="Q187" s="11">
        <f t="shared" si="12"/>
        <v>68.269410914356712</v>
      </c>
      <c r="R187" s="290">
        <v>17.37329675741146</v>
      </c>
    </row>
    <row r="188" spans="2:18" x14ac:dyDescent="0.25">
      <c r="E188" s="182" t="s">
        <v>512</v>
      </c>
      <c r="F188" s="312">
        <f>VLOOKUP($F$186,$L$3:$Q$501,5,0)</f>
        <v>71.598550006959982</v>
      </c>
      <c r="K188" s="11">
        <f t="shared" si="17"/>
        <v>186</v>
      </c>
      <c r="L188" s="17">
        <v>185</v>
      </c>
      <c r="M188" s="22">
        <f t="shared" si="13"/>
        <v>65.698519375010036</v>
      </c>
      <c r="N188" s="22">
        <f t="shared" si="14"/>
        <v>70.840302453703387</v>
      </c>
      <c r="O188" s="22">
        <f t="shared" si="15"/>
        <v>64.369559134470578</v>
      </c>
      <c r="P188" s="22">
        <f t="shared" si="16"/>
        <v>72.169262694242846</v>
      </c>
      <c r="Q188" s="11">
        <f t="shared" si="12"/>
        <v>68.269410914356712</v>
      </c>
      <c r="R188" s="290">
        <v>17.37329675741146</v>
      </c>
    </row>
    <row r="189" spans="2:18" x14ac:dyDescent="0.25">
      <c r="E189" s="179"/>
      <c r="F189" s="179"/>
      <c r="K189" s="11">
        <f t="shared" si="17"/>
        <v>187</v>
      </c>
      <c r="L189" s="17">
        <v>186</v>
      </c>
      <c r="M189" s="22">
        <f t="shared" si="13"/>
        <v>65.705534382101092</v>
      </c>
      <c r="N189" s="22">
        <f t="shared" si="14"/>
        <v>70.833287446612331</v>
      </c>
      <c r="O189" s="22">
        <f t="shared" si="15"/>
        <v>64.380347638685492</v>
      </c>
      <c r="P189" s="22">
        <f t="shared" si="16"/>
        <v>72.158474190027931</v>
      </c>
      <c r="Q189" s="11">
        <f t="shared" si="12"/>
        <v>68.269410914356712</v>
      </c>
      <c r="R189" s="290">
        <v>17.37329675741146</v>
      </c>
    </row>
    <row r="190" spans="2:18" x14ac:dyDescent="0.25">
      <c r="E190" s="179"/>
      <c r="F190" s="179" t="str">
        <f>IF(VLOOKUP('Unit list'!$A$1,$A$3:$F$175,5,0)&lt;F187," is lower than the national figure for England and Wales.",IF(VLOOKUP('Unit list'!$A$1,$A$3:$F$175,5,0)&gt;F188," is higher than the national figure for England and Wales."," is similar to the national figure for England and Wales."))</f>
        <v xml:space="preserve"> is similar to the national figure for England and Wales.</v>
      </c>
      <c r="K190" s="11">
        <f t="shared" si="17"/>
        <v>188</v>
      </c>
      <c r="L190" s="17">
        <v>187</v>
      </c>
      <c r="M190" s="22">
        <f t="shared" si="13"/>
        <v>65.712492274930312</v>
      </c>
      <c r="N190" s="22">
        <f t="shared" si="14"/>
        <v>70.826329553783111</v>
      </c>
      <c r="O190" s="22">
        <f t="shared" si="15"/>
        <v>64.391047108281953</v>
      </c>
      <c r="P190" s="22">
        <f t="shared" si="16"/>
        <v>72.147774720431471</v>
      </c>
      <c r="Q190" s="11">
        <f t="shared" si="12"/>
        <v>68.269410914356712</v>
      </c>
      <c r="R190" s="290">
        <v>17.37329675741146</v>
      </c>
    </row>
    <row r="191" spans="2:18" x14ac:dyDescent="0.25">
      <c r="E191" s="179"/>
      <c r="F191" s="179"/>
      <c r="K191" s="11">
        <f t="shared" si="17"/>
        <v>189</v>
      </c>
      <c r="L191" s="17">
        <v>188</v>
      </c>
      <c r="M191" s="22">
        <f t="shared" si="13"/>
        <v>65.719393824352892</v>
      </c>
      <c r="N191" s="22">
        <f t="shared" si="14"/>
        <v>70.819428004360532</v>
      </c>
      <c r="O191" s="22">
        <f t="shared" si="15"/>
        <v>64.401658761077826</v>
      </c>
      <c r="P191" s="22">
        <f t="shared" si="16"/>
        <v>72.137163067635598</v>
      </c>
      <c r="Q191" s="11">
        <f t="shared" si="12"/>
        <v>68.269410914356712</v>
      </c>
      <c r="R191" s="290">
        <v>17.37329675741146</v>
      </c>
    </row>
    <row r="192" spans="2:18" x14ac:dyDescent="0.25">
      <c r="K192" s="11">
        <f t="shared" si="17"/>
        <v>190</v>
      </c>
      <c r="L192" s="17">
        <v>189</v>
      </c>
      <c r="M192" s="22">
        <f t="shared" si="13"/>
        <v>65.726239786736116</v>
      </c>
      <c r="N192" s="22">
        <f t="shared" si="14"/>
        <v>70.812582041977308</v>
      </c>
      <c r="O192" s="22">
        <f t="shared" si="15"/>
        <v>64.412183791699661</v>
      </c>
      <c r="P192" s="22">
        <f t="shared" si="16"/>
        <v>72.126638037013763</v>
      </c>
      <c r="Q192" s="11">
        <f t="shared" si="12"/>
        <v>68.269410914356712</v>
      </c>
      <c r="R192" s="290">
        <v>17.37329675741146</v>
      </c>
    </row>
    <row r="193" spans="4:18" x14ac:dyDescent="0.25">
      <c r="D193" s="291"/>
      <c r="K193" s="11">
        <f t="shared" si="17"/>
        <v>191</v>
      </c>
      <c r="L193" s="17">
        <v>190</v>
      </c>
      <c r="M193" s="22">
        <f t="shared" si="13"/>
        <v>65.733030904307668</v>
      </c>
      <c r="N193" s="22">
        <f t="shared" si="14"/>
        <v>70.805790924405756</v>
      </c>
      <c r="O193" s="22">
        <f t="shared" si="15"/>
        <v>64.422623372147513</v>
      </c>
      <c r="P193" s="22">
        <f t="shared" si="16"/>
        <v>72.116198456565911</v>
      </c>
      <c r="Q193" s="11">
        <f t="shared" si="12"/>
        <v>68.269410914356712</v>
      </c>
      <c r="R193" s="290">
        <v>17.37329675741146</v>
      </c>
    </row>
    <row r="194" spans="4:18" x14ac:dyDescent="0.25">
      <c r="K194" s="11">
        <f t="shared" si="17"/>
        <v>192</v>
      </c>
      <c r="L194" s="17">
        <v>191</v>
      </c>
      <c r="M194" s="22">
        <f t="shared" si="13"/>
        <v>65.739767905493622</v>
      </c>
      <c r="N194" s="22">
        <f t="shared" si="14"/>
        <v>70.799053923219802</v>
      </c>
      <c r="O194" s="22">
        <f t="shared" si="15"/>
        <v>64.432978652342754</v>
      </c>
      <c r="P194" s="22">
        <f t="shared" si="16"/>
        <v>72.105843176370669</v>
      </c>
      <c r="Q194" s="11">
        <f t="shared" si="12"/>
        <v>68.269410914356712</v>
      </c>
      <c r="R194" s="290">
        <v>17.37329675741146</v>
      </c>
    </row>
    <row r="195" spans="4:18" x14ac:dyDescent="0.25">
      <c r="K195" s="11">
        <f t="shared" si="17"/>
        <v>193</v>
      </c>
      <c r="L195" s="17">
        <v>192</v>
      </c>
      <c r="M195" s="22">
        <f t="shared" si="13"/>
        <v>65.746451505246768</v>
      </c>
      <c r="N195" s="22">
        <f t="shared" si="14"/>
        <v>70.792370323466656</v>
      </c>
      <c r="O195" s="22">
        <f t="shared" si="15"/>
        <v>64.443250760660121</v>
      </c>
      <c r="P195" s="22">
        <f t="shared" si="16"/>
        <v>72.095571068053303</v>
      </c>
      <c r="Q195" s="11">
        <f t="shared" ref="Q195:Q258" si="18">IF(L195="","",$E$179)</f>
        <v>68.269410914356712</v>
      </c>
      <c r="R195" s="290">
        <v>17.37329675741146</v>
      </c>
    </row>
    <row r="196" spans="4:18" x14ac:dyDescent="0.25">
      <c r="K196" s="11">
        <f t="shared" si="17"/>
        <v>194</v>
      </c>
      <c r="L196" s="17">
        <v>193</v>
      </c>
      <c r="M196" s="22">
        <f t="shared" si="13"/>
        <v>65.753082405365262</v>
      </c>
      <c r="N196" s="22">
        <f t="shared" si="14"/>
        <v>70.785739423348161</v>
      </c>
      <c r="O196" s="22">
        <f t="shared" si="15"/>
        <v>64.453440804443844</v>
      </c>
      <c r="P196" s="22">
        <f t="shared" si="16"/>
        <v>72.08538102426958</v>
      </c>
      <c r="Q196" s="11">
        <f t="shared" si="18"/>
        <v>68.269410914356712</v>
      </c>
      <c r="R196" s="290">
        <v>17.37329675741146</v>
      </c>
    </row>
    <row r="197" spans="4:18" x14ac:dyDescent="0.25">
      <c r="K197" s="11">
        <f t="shared" si="17"/>
        <v>195</v>
      </c>
      <c r="L197" s="17">
        <v>194</v>
      </c>
      <c r="M197" s="22">
        <f t="shared" ref="M197:M260" si="19">$Q197-TINV(1-95.44/100,$L197-1)*$R197/SQRT($L197)</f>
        <v>65.759661294802214</v>
      </c>
      <c r="N197" s="22">
        <f t="shared" ref="N197:N260" si="20">$Q197+TINV(1-95.44/100,$L197-1)*$R197/SQRT($L197)</f>
        <v>70.77916053391121</v>
      </c>
      <c r="O197" s="22">
        <f t="shared" ref="O197:O260" si="21">$Q197-TINV(1-99.74/100,$L197-1)*$R197/SQRT($L197)</f>
        <v>64.463549870508928</v>
      </c>
      <c r="P197" s="22">
        <f t="shared" ref="P197:P260" si="22">$Q197+TINV(1-99.74/100,$L197-1)*$R197/SQRT($L197)</f>
        <v>72.075271958204496</v>
      </c>
      <c r="Q197" s="11">
        <f t="shared" si="18"/>
        <v>68.269410914356712</v>
      </c>
      <c r="R197" s="290">
        <v>17.37329675741146</v>
      </c>
    </row>
    <row r="198" spans="4:18" x14ac:dyDescent="0.25">
      <c r="K198" s="11">
        <f t="shared" ref="K198:K213" si="23">K197+1</f>
        <v>196</v>
      </c>
      <c r="L198" s="17">
        <v>195</v>
      </c>
      <c r="M198" s="22">
        <f t="shared" si="19"/>
        <v>65.76618884996644</v>
      </c>
      <c r="N198" s="22">
        <f t="shared" si="20"/>
        <v>70.772632978746984</v>
      </c>
      <c r="O198" s="22">
        <f t="shared" si="21"/>
        <v>64.47357902562787</v>
      </c>
      <c r="P198" s="22">
        <f t="shared" si="22"/>
        <v>72.065242803085553</v>
      </c>
      <c r="Q198" s="11">
        <f t="shared" si="18"/>
        <v>68.269410914356712</v>
      </c>
      <c r="R198" s="290">
        <v>17.37329675741146</v>
      </c>
    </row>
    <row r="199" spans="4:18" x14ac:dyDescent="0.25">
      <c r="K199" s="11">
        <f t="shared" si="23"/>
        <v>197</v>
      </c>
      <c r="L199" s="17">
        <v>196</v>
      </c>
      <c r="M199" s="22">
        <f t="shared" si="19"/>
        <v>65.77266573501457</v>
      </c>
      <c r="N199" s="22">
        <f t="shared" si="20"/>
        <v>70.766156093698854</v>
      </c>
      <c r="O199" s="22">
        <f t="shared" si="21"/>
        <v>64.483529317003388</v>
      </c>
      <c r="P199" s="22">
        <f t="shared" si="22"/>
        <v>72.055292511710036</v>
      </c>
      <c r="Q199" s="11">
        <f t="shared" si="18"/>
        <v>68.269410914356712</v>
      </c>
      <c r="R199" s="290">
        <v>17.37329675741146</v>
      </c>
    </row>
    <row r="200" spans="4:18" x14ac:dyDescent="0.25">
      <c r="K200" s="11">
        <f t="shared" si="23"/>
        <v>198</v>
      </c>
      <c r="L200" s="17">
        <v>197</v>
      </c>
      <c r="M200" s="22">
        <f t="shared" si="19"/>
        <v>65.779092602134938</v>
      </c>
      <c r="N200" s="22">
        <f t="shared" si="20"/>
        <v>70.759729226578486</v>
      </c>
      <c r="O200" s="22">
        <f t="shared" si="21"/>
        <v>64.493401772727481</v>
      </c>
      <c r="P200" s="22">
        <f t="shared" si="22"/>
        <v>72.045420055985943</v>
      </c>
      <c r="Q200" s="11">
        <f t="shared" si="18"/>
        <v>68.269410914356712</v>
      </c>
      <c r="R200" s="290">
        <v>17.37329675741146</v>
      </c>
    </row>
    <row r="201" spans="4:18" x14ac:dyDescent="0.25">
      <c r="K201" s="11">
        <f t="shared" si="23"/>
        <v>199</v>
      </c>
      <c r="L201" s="17">
        <v>198</v>
      </c>
      <c r="M201" s="22">
        <f t="shared" si="19"/>
        <v>65.785470091823427</v>
      </c>
      <c r="N201" s="22">
        <f t="shared" si="20"/>
        <v>70.753351736889996</v>
      </c>
      <c r="O201" s="22">
        <f t="shared" si="21"/>
        <v>64.503197402227499</v>
      </c>
      <c r="P201" s="22">
        <f t="shared" si="22"/>
        <v>72.035624426485924</v>
      </c>
      <c r="Q201" s="11">
        <f t="shared" si="18"/>
        <v>68.269410914356712</v>
      </c>
      <c r="R201" s="290">
        <v>17.37329675741146</v>
      </c>
    </row>
    <row r="202" spans="4:18" x14ac:dyDescent="0.25">
      <c r="K202" s="11">
        <f t="shared" si="23"/>
        <v>200</v>
      </c>
      <c r="L202" s="17">
        <v>199</v>
      </c>
      <c r="M202" s="22">
        <f t="shared" si="19"/>
        <v>65.791798833151731</v>
      </c>
      <c r="N202" s="22">
        <f t="shared" si="20"/>
        <v>70.747022995561693</v>
      </c>
      <c r="O202" s="22">
        <f t="shared" si="21"/>
        <v>64.512917196699576</v>
      </c>
      <c r="P202" s="22">
        <f t="shared" si="22"/>
        <v>72.025904632013848</v>
      </c>
      <c r="Q202" s="11">
        <f t="shared" si="18"/>
        <v>68.269410914356712</v>
      </c>
      <c r="R202" s="290">
        <v>17.37329675741146</v>
      </c>
    </row>
    <row r="203" spans="4:18" x14ac:dyDescent="0.25">
      <c r="K203" s="11">
        <f t="shared" si="23"/>
        <v>201</v>
      </c>
      <c r="L203" s="17">
        <v>200</v>
      </c>
      <c r="M203" s="22">
        <f t="shared" si="19"/>
        <v>65.798079444027877</v>
      </c>
      <c r="N203" s="22">
        <f t="shared" si="20"/>
        <v>70.740742384685547</v>
      </c>
      <c r="O203" s="22">
        <f t="shared" si="21"/>
        <v>64.522562129529661</v>
      </c>
      <c r="P203" s="22">
        <f t="shared" si="22"/>
        <v>72.016259699183763</v>
      </c>
      <c r="Q203" s="11">
        <f t="shared" si="18"/>
        <v>68.269410914356712</v>
      </c>
      <c r="R203" s="290">
        <v>17.37329675741146</v>
      </c>
    </row>
    <row r="204" spans="4:18" x14ac:dyDescent="0.25">
      <c r="K204" s="11">
        <f t="shared" si="23"/>
        <v>202</v>
      </c>
      <c r="L204" s="17">
        <v>201</v>
      </c>
      <c r="M204" s="22">
        <f t="shared" si="19"/>
        <v>65.804312531449781</v>
      </c>
      <c r="N204" s="22">
        <f t="shared" si="20"/>
        <v>70.734509297263642</v>
      </c>
      <c r="O204" s="22">
        <f t="shared" si="21"/>
        <v>64.532133156702926</v>
      </c>
      <c r="P204" s="22">
        <f t="shared" si="22"/>
        <v>72.006688672010497</v>
      </c>
      <c r="Q204" s="11">
        <f t="shared" si="18"/>
        <v>68.269410914356712</v>
      </c>
      <c r="R204" s="290">
        <v>17.37329675741146</v>
      </c>
    </row>
    <row r="205" spans="4:18" x14ac:dyDescent="0.25">
      <c r="K205" s="11">
        <f t="shared" si="23"/>
        <v>203</v>
      </c>
      <c r="L205" s="17">
        <v>202</v>
      </c>
      <c r="M205" s="22">
        <f t="shared" si="19"/>
        <v>65.810498691751576</v>
      </c>
      <c r="N205" s="22">
        <f t="shared" si="20"/>
        <v>70.728323136961848</v>
      </c>
      <c r="O205" s="22">
        <f t="shared" si="21"/>
        <v>64.541631217201655</v>
      </c>
      <c r="P205" s="22">
        <f t="shared" si="22"/>
        <v>71.997190611511769</v>
      </c>
      <c r="Q205" s="11">
        <f t="shared" si="18"/>
        <v>68.269410914356712</v>
      </c>
      <c r="R205" s="290">
        <v>17.37329675741146</v>
      </c>
    </row>
    <row r="206" spans="4:18" x14ac:dyDescent="0.25">
      <c r="K206" s="11">
        <f t="shared" si="23"/>
        <v>204</v>
      </c>
      <c r="L206" s="17">
        <v>203</v>
      </c>
      <c r="M206" s="22">
        <f t="shared" si="19"/>
        <v>65.816638510843376</v>
      </c>
      <c r="N206" s="22">
        <f t="shared" si="20"/>
        <v>70.722183317870048</v>
      </c>
      <c r="O206" s="22">
        <f t="shared" si="21"/>
        <v>64.551057233391958</v>
      </c>
      <c r="P206" s="22">
        <f t="shared" si="22"/>
        <v>71.987764595321465</v>
      </c>
      <c r="Q206" s="11">
        <f t="shared" si="18"/>
        <v>68.269410914356712</v>
      </c>
      <c r="R206" s="290">
        <v>17.37329675741146</v>
      </c>
    </row>
    <row r="207" spans="4:18" x14ac:dyDescent="0.25">
      <c r="K207" s="11">
        <f t="shared" si="23"/>
        <v>205</v>
      </c>
      <c r="L207" s="17">
        <v>204</v>
      </c>
      <c r="M207" s="22">
        <f t="shared" si="19"/>
        <v>65.822732564444379</v>
      </c>
      <c r="N207" s="22">
        <f t="shared" si="20"/>
        <v>70.716089264269044</v>
      </c>
      <c r="O207" s="22">
        <f t="shared" si="21"/>
        <v>64.560412111400012</v>
      </c>
      <c r="P207" s="22">
        <f t="shared" si="22"/>
        <v>71.978409717313411</v>
      </c>
      <c r="Q207" s="11">
        <f t="shared" si="18"/>
        <v>68.269410914356712</v>
      </c>
      <c r="R207" s="290">
        <v>17.37329675741146</v>
      </c>
    </row>
    <row r="208" spans="4:18" x14ac:dyDescent="0.25">
      <c r="K208" s="11">
        <f t="shared" si="23"/>
        <v>206</v>
      </c>
      <c r="L208" s="17">
        <v>205</v>
      </c>
      <c r="M208" s="22">
        <f t="shared" si="19"/>
        <v>65.828781418309603</v>
      </c>
      <c r="N208" s="22">
        <f t="shared" si="20"/>
        <v>70.71004041040382</v>
      </c>
      <c r="O208" s="22">
        <f t="shared" si="21"/>
        <v>64.569696741477728</v>
      </c>
      <c r="P208" s="22">
        <f t="shared" si="22"/>
        <v>71.969125087235696</v>
      </c>
      <c r="Q208" s="11">
        <f t="shared" si="18"/>
        <v>68.269410914356712</v>
      </c>
      <c r="R208" s="290">
        <v>17.37329675741146</v>
      </c>
    </row>
    <row r="209" spans="11:18" x14ac:dyDescent="0.25">
      <c r="K209" s="11">
        <f t="shared" si="23"/>
        <v>207</v>
      </c>
      <c r="L209" s="17">
        <v>206</v>
      </c>
      <c r="M209" s="22">
        <f t="shared" si="19"/>
        <v>65.83478562845049</v>
      </c>
      <c r="N209" s="22">
        <f t="shared" si="20"/>
        <v>70.704036200262934</v>
      </c>
      <c r="O209" s="22">
        <f t="shared" si="21"/>
        <v>64.578911998358535</v>
      </c>
      <c r="P209" s="22">
        <f t="shared" si="22"/>
        <v>71.959909830354889</v>
      </c>
      <c r="Q209" s="11">
        <f t="shared" si="18"/>
        <v>68.269410914356712</v>
      </c>
      <c r="R209" s="290">
        <v>17.37329675741146</v>
      </c>
    </row>
    <row r="210" spans="11:18" x14ac:dyDescent="0.25">
      <c r="K210" s="11">
        <f t="shared" si="23"/>
        <v>208</v>
      </c>
      <c r="L210" s="17">
        <v>207</v>
      </c>
      <c r="M210" s="22">
        <f t="shared" si="19"/>
        <v>65.84074574134975</v>
      </c>
      <c r="N210" s="22">
        <f t="shared" si="20"/>
        <v>70.698076087363674</v>
      </c>
      <c r="O210" s="22">
        <f t="shared" si="21"/>
        <v>64.588058741603461</v>
      </c>
      <c r="P210" s="22">
        <f t="shared" si="22"/>
        <v>71.950763087109962</v>
      </c>
      <c r="Q210" s="11">
        <f t="shared" si="18"/>
        <v>68.269410914356712</v>
      </c>
      <c r="R210" s="290">
        <v>17.37329675741146</v>
      </c>
    </row>
    <row r="211" spans="11:18" x14ac:dyDescent="0.25">
      <c r="K211" s="11">
        <f t="shared" si="23"/>
        <v>209</v>
      </c>
      <c r="L211" s="17">
        <v>208</v>
      </c>
      <c r="M211" s="22">
        <f t="shared" si="19"/>
        <v>65.846662294170159</v>
      </c>
      <c r="N211" s="22">
        <f t="shared" si="20"/>
        <v>70.692159534543265</v>
      </c>
      <c r="O211" s="22">
        <f t="shared" si="21"/>
        <v>64.597137815937756</v>
      </c>
      <c r="P211" s="22">
        <f t="shared" si="22"/>
        <v>71.941684012775667</v>
      </c>
      <c r="Q211" s="11">
        <f t="shared" si="18"/>
        <v>68.269410914356712</v>
      </c>
      <c r="R211" s="290">
        <v>17.37329675741146</v>
      </c>
    </row>
    <row r="212" spans="11:18" x14ac:dyDescent="0.25">
      <c r="K212" s="11">
        <f t="shared" si="23"/>
        <v>210</v>
      </c>
      <c r="L212" s="17">
        <v>209</v>
      </c>
      <c r="M212" s="22">
        <f t="shared" si="19"/>
        <v>65.852535814958017</v>
      </c>
      <c r="N212" s="22">
        <f t="shared" si="20"/>
        <v>70.686286013755407</v>
      </c>
      <c r="O212" s="22">
        <f t="shared" si="21"/>
        <v>64.606150051578425</v>
      </c>
      <c r="P212" s="22">
        <f t="shared" si="22"/>
        <v>71.932671777134999</v>
      </c>
      <c r="Q212" s="11">
        <f t="shared" si="18"/>
        <v>68.269410914356712</v>
      </c>
      <c r="R212" s="290">
        <v>17.37329675741146</v>
      </c>
    </row>
    <row r="213" spans="11:18" x14ac:dyDescent="0.25">
      <c r="K213" s="11">
        <f t="shared" si="23"/>
        <v>211</v>
      </c>
      <c r="L213" s="17">
        <v>210</v>
      </c>
      <c r="M213" s="22">
        <f t="shared" si="19"/>
        <v>65.858366822841077</v>
      </c>
      <c r="N213" s="22">
        <f t="shared" si="20"/>
        <v>70.680455005872346</v>
      </c>
      <c r="O213" s="22">
        <f t="shared" si="21"/>
        <v>64.615096264553173</v>
      </c>
      <c r="P213" s="22">
        <f t="shared" si="22"/>
        <v>71.92372556416025</v>
      </c>
      <c r="Q213" s="11">
        <f t="shared" si="18"/>
        <v>68.269410914356712</v>
      </c>
      <c r="R213" s="290">
        <v>17.37329675741146</v>
      </c>
    </row>
    <row r="214" spans="11:18" x14ac:dyDescent="0.25">
      <c r="K214" s="17">
        <f>K213+1</f>
        <v>212</v>
      </c>
      <c r="L214" s="17">
        <f>L213+1</f>
        <v>211</v>
      </c>
      <c r="M214" s="22">
        <f t="shared" si="19"/>
        <v>65.864155828221257</v>
      </c>
      <c r="N214" s="22">
        <f t="shared" si="20"/>
        <v>70.674666000492167</v>
      </c>
      <c r="O214" s="22">
        <f t="shared" si="21"/>
        <v>64.623977257010509</v>
      </c>
      <c r="P214" s="22">
        <f t="shared" si="22"/>
        <v>71.914844571702915</v>
      </c>
      <c r="Q214" s="11">
        <f t="shared" si="18"/>
        <v>68.269410914356712</v>
      </c>
      <c r="R214" s="290">
        <v>17.37329675741146</v>
      </c>
    </row>
    <row r="215" spans="11:18" x14ac:dyDescent="0.25">
      <c r="K215" s="17">
        <f t="shared" ref="K215:L237" si="24">K214+1</f>
        <v>213</v>
      </c>
      <c r="L215" s="17">
        <f t="shared" si="24"/>
        <v>212</v>
      </c>
      <c r="M215" s="22">
        <f t="shared" si="19"/>
        <v>65.869903332962437</v>
      </c>
      <c r="N215" s="22">
        <f t="shared" si="20"/>
        <v>70.668918495750987</v>
      </c>
      <c r="O215" s="22">
        <f t="shared" si="21"/>
        <v>64.632793817521801</v>
      </c>
      <c r="P215" s="22">
        <f t="shared" si="22"/>
        <v>71.906028011191623</v>
      </c>
      <c r="Q215" s="11">
        <f t="shared" si="18"/>
        <v>68.269410914356712</v>
      </c>
      <c r="R215" s="290">
        <v>17.37329675741146</v>
      </c>
    </row>
    <row r="216" spans="11:18" x14ac:dyDescent="0.25">
      <c r="K216" s="17">
        <f t="shared" si="24"/>
        <v>214</v>
      </c>
      <c r="L216" s="17">
        <f t="shared" si="24"/>
        <v>213</v>
      </c>
      <c r="M216" s="22">
        <f t="shared" si="19"/>
        <v>65.875609830573097</v>
      </c>
      <c r="N216" s="22">
        <f t="shared" si="20"/>
        <v>70.663211998140326</v>
      </c>
      <c r="O216" s="22">
        <f t="shared" si="21"/>
        <v>64.641546721375377</v>
      </c>
      <c r="P216" s="22">
        <f t="shared" si="22"/>
        <v>71.897275107338046</v>
      </c>
      <c r="Q216" s="11">
        <f t="shared" si="18"/>
        <v>68.269410914356712</v>
      </c>
      <c r="R216" s="290">
        <v>17.37329675741146</v>
      </c>
    </row>
    <row r="217" spans="11:18" x14ac:dyDescent="0.25">
      <c r="K217" s="17">
        <f t="shared" si="24"/>
        <v>215</v>
      </c>
      <c r="L217" s="17">
        <f t="shared" si="24"/>
        <v>214</v>
      </c>
      <c r="M217" s="22">
        <f t="shared" si="19"/>
        <v>65.88127580638438</v>
      </c>
      <c r="N217" s="22">
        <f t="shared" si="20"/>
        <v>70.657546022329043</v>
      </c>
      <c r="O217" s="22">
        <f t="shared" si="21"/>
        <v>64.650236730862687</v>
      </c>
      <c r="P217" s="22">
        <f t="shared" si="22"/>
        <v>71.888585097850736</v>
      </c>
      <c r="Q217" s="11">
        <f t="shared" si="18"/>
        <v>68.269410914356712</v>
      </c>
      <c r="R217" s="290">
        <v>17.37329675741146</v>
      </c>
    </row>
    <row r="218" spans="11:18" x14ac:dyDescent="0.25">
      <c r="K218" s="17">
        <f t="shared" si="24"/>
        <v>216</v>
      </c>
      <c r="L218" s="17">
        <f t="shared" si="24"/>
        <v>215</v>
      </c>
      <c r="M218" s="22">
        <f t="shared" si="19"/>
        <v>65.886901737723477</v>
      </c>
      <c r="N218" s="22">
        <f t="shared" si="20"/>
        <v>70.651920090989947</v>
      </c>
      <c r="O218" s="22">
        <f t="shared" si="21"/>
        <v>64.658864595557176</v>
      </c>
      <c r="P218" s="22">
        <f t="shared" si="22"/>
        <v>71.879957233156247</v>
      </c>
      <c r="Q218" s="11">
        <f t="shared" si="18"/>
        <v>68.269410914356712</v>
      </c>
      <c r="R218" s="290">
        <v>17.37329675741146</v>
      </c>
    </row>
    <row r="219" spans="11:18" x14ac:dyDescent="0.25">
      <c r="K219" s="17">
        <f t="shared" si="24"/>
        <v>217</v>
      </c>
      <c r="L219" s="17">
        <f t="shared" si="24"/>
        <v>216</v>
      </c>
      <c r="M219" s="22">
        <f t="shared" si="19"/>
        <v>65.89248809408258</v>
      </c>
      <c r="N219" s="22">
        <f t="shared" si="20"/>
        <v>70.646333734630844</v>
      </c>
      <c r="O219" s="22">
        <f t="shared" si="21"/>
        <v>64.667431052585727</v>
      </c>
      <c r="P219" s="22">
        <f t="shared" si="22"/>
        <v>71.871390776127697</v>
      </c>
      <c r="Q219" s="11">
        <f t="shared" si="18"/>
        <v>68.269410914356712</v>
      </c>
      <c r="R219" s="290">
        <v>17.37329675741146</v>
      </c>
    </row>
    <row r="220" spans="11:18" x14ac:dyDescent="0.25">
      <c r="K220" s="17">
        <f t="shared" si="24"/>
        <v>218</v>
      </c>
      <c r="L220" s="17">
        <f t="shared" si="24"/>
        <v>217</v>
      </c>
      <c r="M220" s="22">
        <f t="shared" si="19"/>
        <v>65.898035337283403</v>
      </c>
      <c r="N220" s="22">
        <f t="shared" si="20"/>
        <v>70.640786491430021</v>
      </c>
      <c r="O220" s="22">
        <f t="shared" si="21"/>
        <v>64.675936826893093</v>
      </c>
      <c r="P220" s="22">
        <f t="shared" si="22"/>
        <v>71.862885001820331</v>
      </c>
      <c r="Q220" s="11">
        <f t="shared" si="18"/>
        <v>68.269410914356712</v>
      </c>
      <c r="R220" s="290">
        <v>17.37329675741146</v>
      </c>
    </row>
    <row r="221" spans="11:18" x14ac:dyDescent="0.25">
      <c r="K221" s="17">
        <f t="shared" si="24"/>
        <v>219</v>
      </c>
      <c r="L221" s="17">
        <f t="shared" si="24"/>
        <v>218</v>
      </c>
      <c r="M221" s="22">
        <f t="shared" si="19"/>
        <v>65.903543921637635</v>
      </c>
      <c r="N221" s="22">
        <f t="shared" si="20"/>
        <v>70.635277907075789</v>
      </c>
      <c r="O221" s="22">
        <f t="shared" si="21"/>
        <v>64.68438263149956</v>
      </c>
      <c r="P221" s="22">
        <f t="shared" si="22"/>
        <v>71.854439197213864</v>
      </c>
      <c r="Q221" s="11">
        <f t="shared" si="18"/>
        <v>68.269410914356712</v>
      </c>
      <c r="R221" s="290">
        <v>17.37329675741146</v>
      </c>
    </row>
    <row r="222" spans="11:18" x14ac:dyDescent="0.25">
      <c r="K222" s="17">
        <f t="shared" si="24"/>
        <v>220</v>
      </c>
      <c r="L222" s="17">
        <f t="shared" si="24"/>
        <v>219</v>
      </c>
      <c r="M222" s="22">
        <f t="shared" si="19"/>
        <v>65.90901429410313</v>
      </c>
      <c r="N222" s="22">
        <f t="shared" si="20"/>
        <v>70.629807534610293</v>
      </c>
      <c r="O222" s="22">
        <f t="shared" si="21"/>
        <v>64.692769167751919</v>
      </c>
      <c r="P222" s="22">
        <f t="shared" si="22"/>
        <v>71.846052660961504</v>
      </c>
      <c r="Q222" s="11">
        <f t="shared" si="18"/>
        <v>68.269410914356712</v>
      </c>
      <c r="R222" s="290">
        <v>17.37329675741146</v>
      </c>
    </row>
    <row r="223" spans="11:18" x14ac:dyDescent="0.25">
      <c r="K223" s="17">
        <f t="shared" si="24"/>
        <v>221</v>
      </c>
      <c r="L223" s="17">
        <f t="shared" si="24"/>
        <v>220</v>
      </c>
      <c r="M223" s="22">
        <f t="shared" si="19"/>
        <v>65.914446894436381</v>
      </c>
      <c r="N223" s="22">
        <f t="shared" si="20"/>
        <v>70.624374934277043</v>
      </c>
      <c r="O223" s="22">
        <f t="shared" si="21"/>
        <v>64.70109712556804</v>
      </c>
      <c r="P223" s="22">
        <f t="shared" si="22"/>
        <v>71.837724703145383</v>
      </c>
      <c r="Q223" s="11">
        <f t="shared" si="18"/>
        <v>68.269410914356712</v>
      </c>
      <c r="R223" s="290">
        <v>17.37329675741146</v>
      </c>
    </row>
    <row r="224" spans="11:18" x14ac:dyDescent="0.25">
      <c r="K224" s="17">
        <f t="shared" si="24"/>
        <v>222</v>
      </c>
      <c r="L224" s="17">
        <f t="shared" si="24"/>
        <v>221</v>
      </c>
      <c r="M224" s="22">
        <f t="shared" si="19"/>
        <v>65.919842155340916</v>
      </c>
      <c r="N224" s="22">
        <f t="shared" si="20"/>
        <v>70.618979673372507</v>
      </c>
      <c r="O224" s="22">
        <f t="shared" si="21"/>
        <v>64.709367183675155</v>
      </c>
      <c r="P224" s="22">
        <f t="shared" si="22"/>
        <v>71.829454645038268</v>
      </c>
      <c r="Q224" s="11">
        <f t="shared" si="18"/>
        <v>68.269410914356712</v>
      </c>
      <c r="R224" s="290">
        <v>17.37329675741146</v>
      </c>
    </row>
    <row r="225" spans="11:18" x14ac:dyDescent="0.25">
      <c r="K225" s="17">
        <f t="shared" si="24"/>
        <v>223</v>
      </c>
      <c r="L225" s="17">
        <f t="shared" si="24"/>
        <v>222</v>
      </c>
      <c r="M225" s="22">
        <f t="shared" si="19"/>
        <v>65.925200502612142</v>
      </c>
      <c r="N225" s="22">
        <f t="shared" si="20"/>
        <v>70.613621326101281</v>
      </c>
      <c r="O225" s="22">
        <f t="shared" si="21"/>
        <v>64.71758000984218</v>
      </c>
      <c r="P225" s="22">
        <f t="shared" si="22"/>
        <v>71.821241818871243</v>
      </c>
      <c r="Q225" s="11">
        <f t="shared" si="18"/>
        <v>68.269410914356712</v>
      </c>
      <c r="R225" s="290">
        <v>17.37329675741146</v>
      </c>
    </row>
    <row r="226" spans="11:18" x14ac:dyDescent="0.25">
      <c r="K226" s="17">
        <f t="shared" si="24"/>
        <v>224</v>
      </c>
      <c r="L226" s="17">
        <f t="shared" si="24"/>
        <v>223</v>
      </c>
      <c r="M226" s="22">
        <f t="shared" si="19"/>
        <v>65.930522355278455</v>
      </c>
      <c r="N226" s="22">
        <f t="shared" si="20"/>
        <v>70.608299473434968</v>
      </c>
      <c r="O226" s="22">
        <f t="shared" si="21"/>
        <v>64.72573626110615</v>
      </c>
      <c r="P226" s="22">
        <f t="shared" si="22"/>
        <v>71.813085567607274</v>
      </c>
      <c r="Q226" s="11">
        <f t="shared" si="18"/>
        <v>68.269410914356712</v>
      </c>
      <c r="R226" s="290">
        <v>17.37329675741146</v>
      </c>
    </row>
    <row r="227" spans="11:18" x14ac:dyDescent="0.25">
      <c r="K227" s="17">
        <f t="shared" si="24"/>
        <v>225</v>
      </c>
      <c r="L227" s="17">
        <f t="shared" si="24"/>
        <v>224</v>
      </c>
      <c r="M227" s="22">
        <f t="shared" si="19"/>
        <v>65.935808125738916</v>
      </c>
      <c r="N227" s="22">
        <f t="shared" si="20"/>
        <v>70.603013702974508</v>
      </c>
      <c r="O227" s="22">
        <f t="shared" si="21"/>
        <v>64.733836583992883</v>
      </c>
      <c r="P227" s="22">
        <f t="shared" si="22"/>
        <v>71.804985244720541</v>
      </c>
      <c r="Q227" s="11">
        <f t="shared" si="18"/>
        <v>68.269410914356712</v>
      </c>
      <c r="R227" s="290">
        <v>17.37329675741146</v>
      </c>
    </row>
    <row r="228" spans="11:18" x14ac:dyDescent="0.25">
      <c r="K228" s="17">
        <f t="shared" si="24"/>
        <v>226</v>
      </c>
      <c r="L228" s="17">
        <f t="shared" si="24"/>
        <v>225</v>
      </c>
      <c r="M228" s="22">
        <f t="shared" si="19"/>
        <v>65.941058219897471</v>
      </c>
      <c r="N228" s="22">
        <f t="shared" si="20"/>
        <v>70.597763608815953</v>
      </c>
      <c r="O228" s="22">
        <f t="shared" si="21"/>
        <v>64.74188161473225</v>
      </c>
      <c r="P228" s="22">
        <f t="shared" si="22"/>
        <v>71.796940213981173</v>
      </c>
      <c r="Q228" s="11">
        <f t="shared" si="18"/>
        <v>68.269410914356712</v>
      </c>
      <c r="R228" s="290">
        <v>17.37329675741146</v>
      </c>
    </row>
    <row r="229" spans="11:18" x14ac:dyDescent="0.25">
      <c r="K229" s="17">
        <f t="shared" si="24"/>
        <v>227</v>
      </c>
      <c r="L229" s="17">
        <f t="shared" si="24"/>
        <v>226</v>
      </c>
      <c r="M229" s="22">
        <f t="shared" si="19"/>
        <v>65.946273037293949</v>
      </c>
      <c r="N229" s="22">
        <f t="shared" si="20"/>
        <v>70.592548791419475</v>
      </c>
      <c r="O229" s="22">
        <f t="shared" si="21"/>
        <v>64.749871979467969</v>
      </c>
      <c r="P229" s="22">
        <f t="shared" si="22"/>
        <v>71.788949849245455</v>
      </c>
      <c r="Q229" s="11">
        <f t="shared" si="18"/>
        <v>68.269410914356712</v>
      </c>
      <c r="R229" s="290">
        <v>17.37329675741146</v>
      </c>
    </row>
    <row r="230" spans="11:18" x14ac:dyDescent="0.25">
      <c r="K230" s="17">
        <f t="shared" si="24"/>
        <v>228</v>
      </c>
      <c r="L230" s="17">
        <f t="shared" si="24"/>
        <v>227</v>
      </c>
      <c r="M230" s="22">
        <f t="shared" si="19"/>
        <v>65.951452971231689</v>
      </c>
      <c r="N230" s="22">
        <f t="shared" si="20"/>
        <v>70.587368857481735</v>
      </c>
      <c r="O230" s="22">
        <f t="shared" si="21"/>
        <v>64.757808294462279</v>
      </c>
      <c r="P230" s="22">
        <f t="shared" si="22"/>
        <v>71.781013534251144</v>
      </c>
      <c r="Q230" s="11">
        <f t="shared" si="18"/>
        <v>68.269410914356712</v>
      </c>
      <c r="R230" s="290">
        <v>17.37329675741146</v>
      </c>
    </row>
    <row r="231" spans="11:18" x14ac:dyDescent="0.25">
      <c r="K231" s="17">
        <f t="shared" si="24"/>
        <v>229</v>
      </c>
      <c r="L231" s="17">
        <f t="shared" si="24"/>
        <v>228</v>
      </c>
      <c r="M231" s="22">
        <f t="shared" si="19"/>
        <v>65.956598408902238</v>
      </c>
      <c r="N231" s="22">
        <f t="shared" si="20"/>
        <v>70.582223419811186</v>
      </c>
      <c r="O231" s="22">
        <f t="shared" si="21"/>
        <v>64.765691166295511</v>
      </c>
      <c r="P231" s="22">
        <f t="shared" si="22"/>
        <v>71.773130662417913</v>
      </c>
      <c r="Q231" s="11">
        <f t="shared" si="18"/>
        <v>68.269410914356712</v>
      </c>
      <c r="R231" s="290">
        <v>17.37329675741146</v>
      </c>
    </row>
    <row r="232" spans="11:18" x14ac:dyDescent="0.25">
      <c r="K232" s="17">
        <f t="shared" si="24"/>
        <v>230</v>
      </c>
      <c r="L232" s="17">
        <f t="shared" si="24"/>
        <v>229</v>
      </c>
      <c r="M232" s="22">
        <f t="shared" si="19"/>
        <v>65.961709731506858</v>
      </c>
      <c r="N232" s="22">
        <f t="shared" si="20"/>
        <v>70.577112097206566</v>
      </c>
      <c r="O232" s="22">
        <f t="shared" si="21"/>
        <v>64.77352119206077</v>
      </c>
      <c r="P232" s="22">
        <f t="shared" si="22"/>
        <v>71.765300636652654</v>
      </c>
      <c r="Q232" s="11">
        <f t="shared" si="18"/>
        <v>68.269410914356712</v>
      </c>
      <c r="R232" s="290">
        <v>17.37329675741146</v>
      </c>
    </row>
    <row r="233" spans="11:18" x14ac:dyDescent="0.25">
      <c r="K233" s="17">
        <f t="shared" si="24"/>
        <v>231</v>
      </c>
      <c r="L233" s="17">
        <f t="shared" si="24"/>
        <v>230</v>
      </c>
      <c r="M233" s="22">
        <f t="shared" si="19"/>
        <v>65.966787314375196</v>
      </c>
      <c r="N233" s="22">
        <f t="shared" si="20"/>
        <v>70.572034514338227</v>
      </c>
      <c r="O233" s="22">
        <f t="shared" si="21"/>
        <v>64.781298959553851</v>
      </c>
      <c r="P233" s="22">
        <f t="shared" si="22"/>
        <v>71.757522869159573</v>
      </c>
      <c r="Q233" s="11">
        <f t="shared" si="18"/>
        <v>68.269410914356712</v>
      </c>
      <c r="R233" s="290">
        <v>17.37329675741146</v>
      </c>
    </row>
    <row r="234" spans="11:18" x14ac:dyDescent="0.25">
      <c r="K234" s="17">
        <f t="shared" si="24"/>
        <v>232</v>
      </c>
      <c r="L234" s="17">
        <f t="shared" si="24"/>
        <v>231</v>
      </c>
      <c r="M234" s="22">
        <f t="shared" si="19"/>
        <v>65.971831527081065</v>
      </c>
      <c r="N234" s="22">
        <f t="shared" si="20"/>
        <v>70.566990301632359</v>
      </c>
      <c r="O234" s="22">
        <f t="shared" si="21"/>
        <v>64.789025047458566</v>
      </c>
      <c r="P234" s="22">
        <f t="shared" si="22"/>
        <v>71.749796781254858</v>
      </c>
      <c r="Q234" s="11">
        <f t="shared" si="18"/>
        <v>68.269410914356712</v>
      </c>
      <c r="R234" s="290">
        <v>17.37329675741146</v>
      </c>
    </row>
    <row r="235" spans="11:18" x14ac:dyDescent="0.25">
      <c r="K235" s="17">
        <f t="shared" si="24"/>
        <v>233</v>
      </c>
      <c r="L235" s="17">
        <f t="shared" si="24"/>
        <v>232</v>
      </c>
      <c r="M235" s="22">
        <f t="shared" si="19"/>
        <v>65.976842733555387</v>
      </c>
      <c r="N235" s="22">
        <f t="shared" si="20"/>
        <v>70.561979095158037</v>
      </c>
      <c r="O235" s="22">
        <f t="shared" si="21"/>
        <v>64.796700025527471</v>
      </c>
      <c r="P235" s="22">
        <f t="shared" si="22"/>
        <v>71.742121803185952</v>
      </c>
      <c r="Q235" s="11">
        <f t="shared" si="18"/>
        <v>68.269410914356712</v>
      </c>
      <c r="R235" s="290">
        <v>17.37329675741146</v>
      </c>
    </row>
    <row r="236" spans="11:18" x14ac:dyDescent="0.25">
      <c r="K236" s="17">
        <f t="shared" si="24"/>
        <v>234</v>
      </c>
      <c r="L236" s="17">
        <f t="shared" si="24"/>
        <v>233</v>
      </c>
      <c r="M236" s="22">
        <f t="shared" si="19"/>
        <v>65.981821292196514</v>
      </c>
      <c r="N236" s="22">
        <f t="shared" si="20"/>
        <v>70.55700053651691</v>
      </c>
      <c r="O236" s="22">
        <f t="shared" si="21"/>
        <v>64.804324454758415</v>
      </c>
      <c r="P236" s="22">
        <f t="shared" si="22"/>
        <v>71.734497373955008</v>
      </c>
      <c r="Q236" s="11">
        <f t="shared" si="18"/>
        <v>68.269410914356712</v>
      </c>
      <c r="R236" s="290">
        <v>17.37329675741146</v>
      </c>
    </row>
    <row r="237" spans="11:18" x14ac:dyDescent="0.25">
      <c r="K237" s="17">
        <f t="shared" si="24"/>
        <v>235</v>
      </c>
      <c r="L237" s="17">
        <f t="shared" si="24"/>
        <v>234</v>
      </c>
      <c r="M237" s="22">
        <f t="shared" si="19"/>
        <v>65.986767555977991</v>
      </c>
      <c r="N237" s="22">
        <f t="shared" si="20"/>
        <v>70.552054272735433</v>
      </c>
      <c r="O237" s="22">
        <f t="shared" si="21"/>
        <v>64.811898887566656</v>
      </c>
      <c r="P237" s="22">
        <f t="shared" si="22"/>
        <v>71.726922941146768</v>
      </c>
      <c r="Q237" s="11">
        <f t="shared" si="18"/>
        <v>68.269410914356712</v>
      </c>
      <c r="R237" s="290">
        <v>17.37329675741146</v>
      </c>
    </row>
    <row r="238" spans="11:18" x14ac:dyDescent="0.25">
      <c r="K238" s="17">
        <f t="shared" ref="K238:K301" si="25">K237+1</f>
        <v>236</v>
      </c>
      <c r="L238" s="17">
        <f t="shared" ref="L238:L301" si="26">L237+1</f>
        <v>235</v>
      </c>
      <c r="M238" s="22">
        <f t="shared" si="19"/>
        <v>65.991681872553457</v>
      </c>
      <c r="N238" s="22">
        <f t="shared" si="20"/>
        <v>70.547139956159967</v>
      </c>
      <c r="O238" s="22">
        <f t="shared" si="21"/>
        <v>64.819423867952892</v>
      </c>
      <c r="P238" s="22">
        <f t="shared" si="22"/>
        <v>71.719397960760531</v>
      </c>
      <c r="Q238" s="11">
        <f t="shared" si="18"/>
        <v>68.269410914356712</v>
      </c>
      <c r="R238" s="290">
        <v>17.37329675741146</v>
      </c>
    </row>
    <row r="239" spans="11:18" x14ac:dyDescent="0.25">
      <c r="K239" s="17">
        <f t="shared" si="25"/>
        <v>237</v>
      </c>
      <c r="L239" s="17">
        <f t="shared" si="26"/>
        <v>236</v>
      </c>
      <c r="M239" s="22">
        <f t="shared" si="19"/>
        <v>65.996564584359589</v>
      </c>
      <c r="N239" s="22">
        <f t="shared" si="20"/>
        <v>70.542257244353834</v>
      </c>
      <c r="O239" s="22">
        <f t="shared" si="21"/>
        <v>64.826899931667455</v>
      </c>
      <c r="P239" s="22">
        <f t="shared" si="22"/>
        <v>71.711921897045968</v>
      </c>
      <c r="Q239" s="11">
        <f t="shared" si="18"/>
        <v>68.269410914356712</v>
      </c>
      <c r="R239" s="290">
        <v>17.37329675741146</v>
      </c>
    </row>
    <row r="240" spans="11:18" x14ac:dyDescent="0.25">
      <c r="K240" s="17">
        <f t="shared" si="25"/>
        <v>238</v>
      </c>
      <c r="L240" s="17">
        <f t="shared" si="26"/>
        <v>237</v>
      </c>
      <c r="M240" s="22">
        <f t="shared" si="19"/>
        <v>66.001416028716065</v>
      </c>
      <c r="N240" s="22">
        <f t="shared" si="20"/>
        <v>70.537405799997359</v>
      </c>
      <c r="O240" s="22">
        <f t="shared" si="21"/>
        <v>64.834327606370394</v>
      </c>
      <c r="P240" s="22">
        <f t="shared" si="22"/>
        <v>71.70449422234303</v>
      </c>
      <c r="Q240" s="11">
        <f t="shared" si="18"/>
        <v>68.269410914356712</v>
      </c>
      <c r="R240" s="290">
        <v>17.37329675741146</v>
      </c>
    </row>
    <row r="241" spans="11:18" x14ac:dyDescent="0.25">
      <c r="K241" s="17">
        <f t="shared" si="25"/>
        <v>239</v>
      </c>
      <c r="L241" s="17">
        <f t="shared" si="26"/>
        <v>238</v>
      </c>
      <c r="M241" s="22">
        <f t="shared" si="19"/>
        <v>66.006236537923584</v>
      </c>
      <c r="N241" s="22">
        <f t="shared" si="20"/>
        <v>70.532585290789839</v>
      </c>
      <c r="O241" s="22">
        <f t="shared" si="21"/>
        <v>64.841707411787866</v>
      </c>
      <c r="P241" s="22">
        <f t="shared" si="22"/>
        <v>71.697114416925558</v>
      </c>
      <c r="Q241" s="11">
        <f t="shared" si="18"/>
        <v>68.269410914356712</v>
      </c>
      <c r="R241" s="290">
        <v>17.37329675741146</v>
      </c>
    </row>
    <row r="242" spans="11:18" x14ac:dyDescent="0.25">
      <c r="K242" s="17">
        <f t="shared" si="25"/>
        <v>240</v>
      </c>
      <c r="L242" s="17">
        <f t="shared" si="26"/>
        <v>239</v>
      </c>
      <c r="M242" s="22">
        <f t="shared" si="19"/>
        <v>66.011026439359469</v>
      </c>
      <c r="N242" s="22">
        <f t="shared" si="20"/>
        <v>70.527795389353955</v>
      </c>
      <c r="O242" s="22">
        <f t="shared" si="21"/>
        <v>64.849039859864916</v>
      </c>
      <c r="P242" s="22">
        <f t="shared" si="22"/>
        <v>71.689781968848507</v>
      </c>
      <c r="Q242" s="11">
        <f t="shared" si="18"/>
        <v>68.269410914356712</v>
      </c>
      <c r="R242" s="290">
        <v>17.37329675741146</v>
      </c>
    </row>
    <row r="243" spans="11:18" x14ac:dyDescent="0.25">
      <c r="K243" s="17">
        <f t="shared" si="25"/>
        <v>241</v>
      </c>
      <c r="L243" s="17">
        <f t="shared" si="26"/>
        <v>240</v>
      </c>
      <c r="M243" s="22">
        <f t="shared" si="19"/>
        <v>66.015786055571027</v>
      </c>
      <c r="N243" s="22">
        <f t="shared" si="20"/>
        <v>70.523035773142396</v>
      </c>
      <c r="O243" s="22">
        <f t="shared" si="21"/>
        <v>64.856325454914526</v>
      </c>
      <c r="P243" s="22">
        <f t="shared" si="22"/>
        <v>71.682496373798898</v>
      </c>
      <c r="Q243" s="11">
        <f t="shared" si="18"/>
        <v>68.269410914356712</v>
      </c>
      <c r="R243" s="290">
        <v>17.37329675741146</v>
      </c>
    </row>
    <row r="244" spans="11:18" x14ac:dyDescent="0.25">
      <c r="K244" s="17">
        <f t="shared" si="25"/>
        <v>242</v>
      </c>
      <c r="L244" s="17">
        <f t="shared" si="26"/>
        <v>241</v>
      </c>
      <c r="M244" s="22">
        <f t="shared" si="19"/>
        <v>66.020515704366815</v>
      </c>
      <c r="N244" s="22">
        <f t="shared" si="20"/>
        <v>70.518306124346608</v>
      </c>
      <c r="O244" s="22">
        <f t="shared" si="21"/>
        <v>64.863564693763351</v>
      </c>
      <c r="P244" s="22">
        <f t="shared" si="22"/>
        <v>71.675257134950073</v>
      </c>
      <c r="Q244" s="11">
        <f t="shared" si="18"/>
        <v>68.269410914356712</v>
      </c>
      <c r="R244" s="290">
        <v>17.37329675741146</v>
      </c>
    </row>
    <row r="245" spans="11:18" x14ac:dyDescent="0.25">
      <c r="K245" s="17">
        <f t="shared" si="25"/>
        <v>243</v>
      </c>
      <c r="L245" s="17">
        <f t="shared" si="26"/>
        <v>242</v>
      </c>
      <c r="M245" s="22">
        <f t="shared" si="19"/>
        <v>66.025215698905797</v>
      </c>
      <c r="N245" s="22">
        <f t="shared" si="20"/>
        <v>70.513606129807627</v>
      </c>
      <c r="O245" s="22">
        <f t="shared" si="21"/>
        <v>64.870758065893938</v>
      </c>
      <c r="P245" s="22">
        <f t="shared" si="22"/>
        <v>71.668063762819486</v>
      </c>
      <c r="Q245" s="11">
        <f t="shared" si="18"/>
        <v>68.269410914356712</v>
      </c>
      <c r="R245" s="290">
        <v>17.37329675741146</v>
      </c>
    </row>
    <row r="246" spans="11:18" x14ac:dyDescent="0.25">
      <c r="K246" s="17">
        <f t="shared" si="25"/>
        <v>244</v>
      </c>
      <c r="L246" s="17">
        <f t="shared" si="26"/>
        <v>243</v>
      </c>
      <c r="M246" s="22">
        <f t="shared" si="19"/>
        <v>66.029886347784341</v>
      </c>
      <c r="N246" s="22">
        <f t="shared" si="20"/>
        <v>70.508935480929082</v>
      </c>
      <c r="O246" s="22">
        <f t="shared" si="21"/>
        <v>64.877906053583729</v>
      </c>
      <c r="P246" s="22">
        <f t="shared" si="22"/>
        <v>71.660915775129695</v>
      </c>
      <c r="Q246" s="11">
        <f t="shared" si="18"/>
        <v>68.269410914356712</v>
      </c>
      <c r="R246" s="290">
        <v>17.37329675741146</v>
      </c>
    </row>
    <row r="247" spans="11:18" x14ac:dyDescent="0.25">
      <c r="K247" s="17">
        <f t="shared" si="25"/>
        <v>245</v>
      </c>
      <c r="L247" s="17">
        <f t="shared" si="26"/>
        <v>244</v>
      </c>
      <c r="M247" s="22">
        <f t="shared" si="19"/>
        <v>66.034527955121462</v>
      </c>
      <c r="N247" s="22">
        <f t="shared" si="20"/>
        <v>70.504293873591962</v>
      </c>
      <c r="O247" s="22">
        <f t="shared" si="21"/>
        <v>64.885009132040807</v>
      </c>
      <c r="P247" s="22">
        <f t="shared" si="22"/>
        <v>71.653812696672617</v>
      </c>
      <c r="Q247" s="11">
        <f t="shared" si="18"/>
        <v>68.269410914356712</v>
      </c>
      <c r="R247" s="290">
        <v>17.37329675741146</v>
      </c>
    </row>
    <row r="248" spans="11:18" x14ac:dyDescent="0.25">
      <c r="K248" s="17">
        <f t="shared" si="25"/>
        <v>246</v>
      </c>
      <c r="L248" s="17">
        <f t="shared" si="26"/>
        <v>245</v>
      </c>
      <c r="M248" s="22">
        <f t="shared" si="19"/>
        <v>66.039140820641961</v>
      </c>
      <c r="N248" s="22">
        <f t="shared" si="20"/>
        <v>70.499681008071462</v>
      </c>
      <c r="O248" s="22">
        <f t="shared" si="21"/>
        <v>64.892067769536681</v>
      </c>
      <c r="P248" s="22">
        <f t="shared" si="22"/>
        <v>71.646754059176743</v>
      </c>
      <c r="Q248" s="11">
        <f t="shared" si="18"/>
        <v>68.269410914356712</v>
      </c>
      <c r="R248" s="290">
        <v>17.37329675741146</v>
      </c>
    </row>
    <row r="249" spans="11:18" x14ac:dyDescent="0.25">
      <c r="K249" s="17">
        <f t="shared" si="25"/>
        <v>247</v>
      </c>
      <c r="L249" s="17">
        <f t="shared" si="26"/>
        <v>246</v>
      </c>
      <c r="M249" s="22">
        <f t="shared" si="19"/>
        <v>66.043725239757649</v>
      </c>
      <c r="N249" s="22">
        <f t="shared" si="20"/>
        <v>70.495096588955775</v>
      </c>
      <c r="O249" s="22">
        <f t="shared" si="21"/>
        <v>64.89908242753576</v>
      </c>
      <c r="P249" s="22">
        <f t="shared" si="22"/>
        <v>71.639739401177664</v>
      </c>
      <c r="Q249" s="11">
        <f t="shared" si="18"/>
        <v>68.269410914356712</v>
      </c>
      <c r="R249" s="290">
        <v>17.37329675741146</v>
      </c>
    </row>
    <row r="250" spans="11:18" x14ac:dyDescent="0.25">
      <c r="K250" s="17">
        <f t="shared" si="25"/>
        <v>248</v>
      </c>
      <c r="L250" s="17">
        <f t="shared" si="26"/>
        <v>247</v>
      </c>
      <c r="M250" s="22">
        <f t="shared" si="19"/>
        <v>66.048281503646891</v>
      </c>
      <c r="N250" s="22">
        <f t="shared" si="20"/>
        <v>70.490540325066533</v>
      </c>
      <c r="O250" s="22">
        <f t="shared" si="21"/>
        <v>64.906053560822144</v>
      </c>
      <c r="P250" s="22">
        <f t="shared" si="22"/>
        <v>71.632768267891279</v>
      </c>
      <c r="Q250" s="11">
        <f t="shared" si="18"/>
        <v>68.269410914356712</v>
      </c>
      <c r="R250" s="290">
        <v>17.37329675741146</v>
      </c>
    </row>
    <row r="251" spans="11:18" x14ac:dyDescent="0.25">
      <c r="K251" s="17">
        <f t="shared" si="25"/>
        <v>249</v>
      </c>
      <c r="L251" s="17">
        <f t="shared" si="26"/>
        <v>248</v>
      </c>
      <c r="M251" s="22">
        <f t="shared" si="19"/>
        <v>66.052809899332331</v>
      </c>
      <c r="N251" s="22">
        <f t="shared" si="20"/>
        <v>70.486011929381093</v>
      </c>
      <c r="O251" s="22">
        <f t="shared" si="21"/>
        <v>64.91298161762343</v>
      </c>
      <c r="P251" s="22">
        <f t="shared" si="22"/>
        <v>71.625840211089994</v>
      </c>
      <c r="Q251" s="11">
        <f t="shared" si="18"/>
        <v>68.269410914356712</v>
      </c>
      <c r="R251" s="290">
        <v>17.37329675741146</v>
      </c>
    </row>
    <row r="252" spans="11:18" x14ac:dyDescent="0.25">
      <c r="K252" s="17">
        <f t="shared" si="25"/>
        <v>250</v>
      </c>
      <c r="L252" s="17">
        <f t="shared" si="26"/>
        <v>249</v>
      </c>
      <c r="M252" s="22">
        <f t="shared" si="19"/>
        <v>66.057310709756692</v>
      </c>
      <c r="N252" s="22">
        <f t="shared" si="20"/>
        <v>70.481511118956732</v>
      </c>
      <c r="O252" s="22">
        <f t="shared" si="21"/>
        <v>64.919867039731741</v>
      </c>
      <c r="P252" s="22">
        <f t="shared" si="22"/>
        <v>71.618954788981682</v>
      </c>
      <c r="Q252" s="11">
        <f t="shared" si="18"/>
        <v>68.269410914356712</v>
      </c>
      <c r="R252" s="290">
        <v>17.37329675741146</v>
      </c>
    </row>
    <row r="253" spans="11:18" x14ac:dyDescent="0.25">
      <c r="K253" s="17">
        <f t="shared" si="25"/>
        <v>251</v>
      </c>
      <c r="L253" s="17">
        <f t="shared" si="26"/>
        <v>250</v>
      </c>
      <c r="M253" s="22">
        <f t="shared" si="19"/>
        <v>66.061784213857194</v>
      </c>
      <c r="N253" s="22">
        <f t="shared" si="20"/>
        <v>70.477037614856229</v>
      </c>
      <c r="O253" s="22">
        <f t="shared" si="21"/>
        <v>64.926710262621981</v>
      </c>
      <c r="P253" s="22">
        <f t="shared" si="22"/>
        <v>71.612111566091443</v>
      </c>
      <c r="Q253" s="11">
        <f t="shared" si="18"/>
        <v>68.269410914356712</v>
      </c>
      <c r="R253" s="290">
        <v>17.37329675741146</v>
      </c>
    </row>
    <row r="254" spans="11:18" x14ac:dyDescent="0.25">
      <c r="K254" s="17">
        <f t="shared" si="25"/>
        <v>252</v>
      </c>
      <c r="L254" s="17">
        <f t="shared" si="26"/>
        <v>251</v>
      </c>
      <c r="M254" s="22">
        <f t="shared" si="19"/>
        <v>66.066230686638121</v>
      </c>
      <c r="N254" s="22">
        <f t="shared" si="20"/>
        <v>70.472591142075302</v>
      </c>
      <c r="O254" s="22">
        <f t="shared" si="21"/>
        <v>64.933511715567548</v>
      </c>
      <c r="P254" s="22">
        <f t="shared" si="22"/>
        <v>71.605310113145876</v>
      </c>
      <c r="Q254" s="11">
        <f t="shared" si="18"/>
        <v>68.269410914356712</v>
      </c>
      <c r="R254" s="290">
        <v>17.37329675741146</v>
      </c>
    </row>
    <row r="255" spans="11:18" x14ac:dyDescent="0.25">
      <c r="K255" s="17">
        <f t="shared" si="25"/>
        <v>253</v>
      </c>
      <c r="L255" s="17">
        <f t="shared" si="26"/>
        <v>252</v>
      </c>
      <c r="M255" s="22">
        <f t="shared" si="19"/>
        <v>66.070650399241757</v>
      </c>
      <c r="N255" s="22">
        <f t="shared" si="20"/>
        <v>70.468171429471667</v>
      </c>
      <c r="O255" s="22">
        <f t="shared" si="21"/>
        <v>64.940271821753441</v>
      </c>
      <c r="P255" s="22">
        <f t="shared" si="22"/>
        <v>71.598550006959982</v>
      </c>
      <c r="Q255" s="11">
        <f t="shared" si="18"/>
        <v>68.269410914356712</v>
      </c>
      <c r="R255" s="290">
        <v>17.37329675741146</v>
      </c>
    </row>
    <row r="256" spans="11:18" x14ac:dyDescent="0.25">
      <c r="K256" s="17">
        <f t="shared" si="25"/>
        <v>254</v>
      </c>
      <c r="L256" s="17">
        <f t="shared" si="26"/>
        <v>253</v>
      </c>
      <c r="M256" s="22">
        <f t="shared" si="19"/>
        <v>66.075043619017947</v>
      </c>
      <c r="N256" s="22">
        <f t="shared" si="20"/>
        <v>70.463778209695477</v>
      </c>
      <c r="O256" s="22">
        <f t="shared" si="21"/>
        <v>64.94699099838671</v>
      </c>
      <c r="P256" s="22">
        <f t="shared" si="22"/>
        <v>71.591830830326714</v>
      </c>
      <c r="Q256" s="11">
        <f t="shared" si="18"/>
        <v>68.269410914356712</v>
      </c>
      <c r="R256" s="290">
        <v>17.37329675741146</v>
      </c>
    </row>
    <row r="257" spans="11:18" x14ac:dyDescent="0.25">
      <c r="K257" s="17">
        <f t="shared" si="25"/>
        <v>255</v>
      </c>
      <c r="L257" s="17">
        <f t="shared" si="26"/>
        <v>254</v>
      </c>
      <c r="M257" s="22">
        <f t="shared" si="19"/>
        <v>66.079410609591932</v>
      </c>
      <c r="N257" s="22">
        <f t="shared" si="20"/>
        <v>70.459411219121492</v>
      </c>
      <c r="O257" s="22">
        <f t="shared" si="21"/>
        <v>64.953669656804749</v>
      </c>
      <c r="P257" s="22">
        <f t="shared" si="22"/>
        <v>71.585152171908675</v>
      </c>
      <c r="Q257" s="11">
        <f t="shared" si="18"/>
        <v>68.269410914356712</v>
      </c>
      <c r="R257" s="290">
        <v>17.37329675741146</v>
      </c>
    </row>
    <row r="258" spans="11:18" x14ac:dyDescent="0.25">
      <c r="K258" s="17">
        <f t="shared" si="25"/>
        <v>256</v>
      </c>
      <c r="L258" s="17">
        <f t="shared" si="26"/>
        <v>255</v>
      </c>
      <c r="M258" s="22">
        <f t="shared" si="19"/>
        <v>66.083751630930934</v>
      </c>
      <c r="N258" s="22">
        <f t="shared" si="20"/>
        <v>70.45507019778249</v>
      </c>
      <c r="O258" s="22">
        <f t="shared" si="21"/>
        <v>64.96030820258089</v>
      </c>
      <c r="P258" s="22">
        <f t="shared" si="22"/>
        <v>71.578513626132533</v>
      </c>
      <c r="Q258" s="11">
        <f t="shared" si="18"/>
        <v>68.269410914356712</v>
      </c>
      <c r="R258" s="290">
        <v>17.37329675741146</v>
      </c>
    </row>
    <row r="259" spans="11:18" x14ac:dyDescent="0.25">
      <c r="K259" s="17">
        <f t="shared" si="25"/>
        <v>257</v>
      </c>
      <c r="L259" s="17">
        <f t="shared" si="26"/>
        <v>256</v>
      </c>
      <c r="M259" s="22">
        <f t="shared" si="19"/>
        <v>66.088066939408975</v>
      </c>
      <c r="N259" s="22">
        <f t="shared" si="20"/>
        <v>70.450754889304449</v>
      </c>
      <c r="O259" s="22">
        <f t="shared" si="21"/>
        <v>64.966907035627955</v>
      </c>
      <c r="P259" s="22">
        <f t="shared" si="22"/>
        <v>71.571914793085469</v>
      </c>
      <c r="Q259" s="11">
        <f t="shared" ref="Q259:Q322" si="27">IF(L259="","",$E$179)</f>
        <v>68.269410914356712</v>
      </c>
      <c r="R259" s="290">
        <v>17.37329675741146</v>
      </c>
    </row>
    <row r="260" spans="11:18" x14ac:dyDescent="0.25">
      <c r="K260" s="17">
        <f t="shared" si="25"/>
        <v>258</v>
      </c>
      <c r="L260" s="17">
        <f t="shared" si="26"/>
        <v>257</v>
      </c>
      <c r="M260" s="22">
        <f t="shared" si="19"/>
        <v>66.092356787870671</v>
      </c>
      <c r="N260" s="22">
        <f t="shared" si="20"/>
        <v>70.446465040842753</v>
      </c>
      <c r="O260" s="22">
        <f t="shared" si="21"/>
        <v>64.973466550299321</v>
      </c>
      <c r="P260" s="22">
        <f t="shared" si="22"/>
        <v>71.565355278414103</v>
      </c>
      <c r="Q260" s="11">
        <f t="shared" si="27"/>
        <v>68.269410914356712</v>
      </c>
      <c r="R260" s="290">
        <v>17.37329675741146</v>
      </c>
    </row>
    <row r="261" spans="11:18" x14ac:dyDescent="0.25">
      <c r="K261" s="17">
        <f t="shared" si="25"/>
        <v>259</v>
      </c>
      <c r="L261" s="17">
        <f t="shared" si="26"/>
        <v>258</v>
      </c>
      <c r="M261" s="22">
        <f t="shared" ref="M261:M324" si="28">$Q261-TINV(1-95.44/100,$L261-1)*$R261/SQRT($L261)</f>
        <v>66.096621425693314</v>
      </c>
      <c r="N261" s="22">
        <f t="shared" ref="N261:N324" si="29">$Q261+TINV(1-95.44/100,$L261-1)*$R261/SQRT($L261)</f>
        <v>70.442200403020109</v>
      </c>
      <c r="O261" s="22">
        <f t="shared" ref="O261:O324" si="30">$Q261-TINV(1-99.74/100,$L261-1)*$R261/SQRT($L261)</f>
        <v>64.97998713548796</v>
      </c>
      <c r="P261" s="22">
        <f t="shared" ref="P261:P324" si="31">$Q261+TINV(1-99.74/100,$L261-1)*$R261/SQRT($L261)</f>
        <v>71.558834693225464</v>
      </c>
      <c r="Q261" s="11">
        <f t="shared" si="27"/>
        <v>68.269410914356712</v>
      </c>
      <c r="R261" s="290">
        <v>17.37329675741146</v>
      </c>
    </row>
    <row r="262" spans="11:18" x14ac:dyDescent="0.25">
      <c r="K262" s="17">
        <f t="shared" si="25"/>
        <v>260</v>
      </c>
      <c r="L262" s="17">
        <f t="shared" si="26"/>
        <v>259</v>
      </c>
      <c r="M262" s="22">
        <f t="shared" si="28"/>
        <v>66.100861098847815</v>
      </c>
      <c r="N262" s="22">
        <f t="shared" si="29"/>
        <v>70.437960729865608</v>
      </c>
      <c r="O262" s="22">
        <f t="shared" si="30"/>
        <v>64.986469174723226</v>
      </c>
      <c r="P262" s="22">
        <f t="shared" si="31"/>
        <v>71.552352653990198</v>
      </c>
      <c r="Q262" s="11">
        <f t="shared" si="27"/>
        <v>68.269410914356712</v>
      </c>
      <c r="R262" s="290">
        <v>17.37329675741146</v>
      </c>
    </row>
    <row r="263" spans="11:18" x14ac:dyDescent="0.25">
      <c r="K263" s="17">
        <f t="shared" si="25"/>
        <v>261</v>
      </c>
      <c r="L263" s="17">
        <f t="shared" si="26"/>
        <v>260</v>
      </c>
      <c r="M263" s="22">
        <f t="shared" si="28"/>
        <v>66.105076049958342</v>
      </c>
      <c r="N263" s="22">
        <f t="shared" si="29"/>
        <v>70.433745778755082</v>
      </c>
      <c r="O263" s="22">
        <f t="shared" si="30"/>
        <v>64.992913046265599</v>
      </c>
      <c r="P263" s="22">
        <f t="shared" si="31"/>
        <v>71.545908782447825</v>
      </c>
      <c r="Q263" s="11">
        <f t="shared" si="27"/>
        <v>68.269410914356712</v>
      </c>
      <c r="R263" s="290">
        <v>17.37329675741146</v>
      </c>
    </row>
    <row r="264" spans="11:18" x14ac:dyDescent="0.25">
      <c r="K264" s="17">
        <f t="shared" si="25"/>
        <v>262</v>
      </c>
      <c r="L264" s="17">
        <f t="shared" si="26"/>
        <v>261</v>
      </c>
      <c r="M264" s="22">
        <f t="shared" si="28"/>
        <v>66.109266518360599</v>
      </c>
      <c r="N264" s="22">
        <f t="shared" si="29"/>
        <v>70.429555310352825</v>
      </c>
      <c r="O264" s="22">
        <f t="shared" si="30"/>
        <v>64.999319123199413</v>
      </c>
      <c r="P264" s="22">
        <f t="shared" si="31"/>
        <v>71.53950270551401</v>
      </c>
      <c r="Q264" s="11">
        <f t="shared" si="27"/>
        <v>68.269410914356712</v>
      </c>
      <c r="R264" s="290">
        <v>17.37329675741146</v>
      </c>
    </row>
    <row r="265" spans="11:18" x14ac:dyDescent="0.25">
      <c r="K265" s="17">
        <f t="shared" si="25"/>
        <v>263</v>
      </c>
      <c r="L265" s="17">
        <f t="shared" si="26"/>
        <v>262</v>
      </c>
      <c r="M265" s="22">
        <f t="shared" si="28"/>
        <v>66.113432740158885</v>
      </c>
      <c r="N265" s="22">
        <f t="shared" si="29"/>
        <v>70.425389088554539</v>
      </c>
      <c r="O265" s="22">
        <f t="shared" si="30"/>
        <v>65.005687773523476</v>
      </c>
      <c r="P265" s="22">
        <f t="shared" si="31"/>
        <v>71.533134055189947</v>
      </c>
      <c r="Q265" s="11">
        <f t="shared" si="27"/>
        <v>68.269410914356712</v>
      </c>
      <c r="R265" s="290">
        <v>17.37329675741146</v>
      </c>
    </row>
    <row r="266" spans="11:18" x14ac:dyDescent="0.25">
      <c r="K266" s="17">
        <f t="shared" si="25"/>
        <v>264</v>
      </c>
      <c r="L266" s="17">
        <f t="shared" si="26"/>
        <v>263</v>
      </c>
      <c r="M266" s="22">
        <f t="shared" si="28"/>
        <v>66.117574948282027</v>
      </c>
      <c r="N266" s="22">
        <f t="shared" si="29"/>
        <v>70.421246880431397</v>
      </c>
      <c r="O266" s="22">
        <f t="shared" si="30"/>
        <v>65.012019360239933</v>
      </c>
      <c r="P266" s="22">
        <f t="shared" si="31"/>
        <v>71.526802468473491</v>
      </c>
      <c r="Q266" s="11">
        <f t="shared" si="27"/>
        <v>68.269410914356712</v>
      </c>
      <c r="R266" s="290">
        <v>17.37329675741146</v>
      </c>
    </row>
    <row r="267" spans="11:18" x14ac:dyDescent="0.25">
      <c r="K267" s="17">
        <f t="shared" si="25"/>
        <v>265</v>
      </c>
      <c r="L267" s="17">
        <f t="shared" si="26"/>
        <v>264</v>
      </c>
      <c r="M267" s="22">
        <f t="shared" si="28"/>
        <v>66.121693372538061</v>
      </c>
      <c r="N267" s="22">
        <f t="shared" si="29"/>
        <v>70.417128456175362</v>
      </c>
      <c r="O267" s="22">
        <f t="shared" si="30"/>
        <v>65.018314241441118</v>
      </c>
      <c r="P267" s="22">
        <f t="shared" si="31"/>
        <v>71.520507587272306</v>
      </c>
      <c r="Q267" s="11">
        <f t="shared" si="27"/>
        <v>68.269410914356712</v>
      </c>
      <c r="R267" s="290">
        <v>17.37329675741146</v>
      </c>
    </row>
    <row r="268" spans="11:18" x14ac:dyDescent="0.25">
      <c r="K268" s="17">
        <f t="shared" si="25"/>
        <v>266</v>
      </c>
      <c r="L268" s="17">
        <f t="shared" si="26"/>
        <v>265</v>
      </c>
      <c r="M268" s="22">
        <f t="shared" si="28"/>
        <v>66.125788239667756</v>
      </c>
      <c r="N268" s="22">
        <f t="shared" si="29"/>
        <v>70.413033589045668</v>
      </c>
      <c r="O268" s="22">
        <f t="shared" si="30"/>
        <v>65.024572770394627</v>
      </c>
      <c r="P268" s="22">
        <f t="shared" si="31"/>
        <v>71.514249058318796</v>
      </c>
      <c r="Q268" s="11">
        <f t="shared" si="27"/>
        <v>68.269410914356712</v>
      </c>
      <c r="R268" s="290">
        <v>17.37329675741146</v>
      </c>
    </row>
    <row r="269" spans="11:18" x14ac:dyDescent="0.25">
      <c r="K269" s="17">
        <f t="shared" si="25"/>
        <v>267</v>
      </c>
      <c r="L269" s="17">
        <f t="shared" si="26"/>
        <v>266</v>
      </c>
      <c r="M269" s="22">
        <f t="shared" si="28"/>
        <v>66.129859773397115</v>
      </c>
      <c r="N269" s="22">
        <f t="shared" si="29"/>
        <v>70.408962055316309</v>
      </c>
      <c r="O269" s="22">
        <f t="shared" si="30"/>
        <v>65.030795295626532</v>
      </c>
      <c r="P269" s="22">
        <f t="shared" si="31"/>
        <v>71.508026533086891</v>
      </c>
      <c r="Q269" s="11">
        <f t="shared" si="27"/>
        <v>68.269410914356712</v>
      </c>
      <c r="R269" s="290">
        <v>17.37329675741146</v>
      </c>
    </row>
    <row r="270" spans="11:18" x14ac:dyDescent="0.25">
      <c r="K270" s="17">
        <f t="shared" si="25"/>
        <v>268</v>
      </c>
      <c r="L270" s="17">
        <f t="shared" si="26"/>
        <v>267</v>
      </c>
      <c r="M270" s="22">
        <f t="shared" si="28"/>
        <v>66.133908194488669</v>
      </c>
      <c r="N270" s="22">
        <f t="shared" si="29"/>
        <v>70.404913634224755</v>
      </c>
      <c r="O270" s="22">
        <f t="shared" si="30"/>
        <v>65.036982161002911</v>
      </c>
      <c r="P270" s="22">
        <f t="shared" si="31"/>
        <v>71.501839667710513</v>
      </c>
      <c r="Q270" s="11">
        <f t="shared" si="27"/>
        <v>68.269410914356712</v>
      </c>
      <c r="R270" s="290">
        <v>17.37329675741146</v>
      </c>
    </row>
    <row r="271" spans="11:18" x14ac:dyDescent="0.25">
      <c r="K271" s="17">
        <f t="shared" si="25"/>
        <v>269</v>
      </c>
      <c r="L271" s="17">
        <f t="shared" si="26"/>
        <v>268</v>
      </c>
      <c r="M271" s="22">
        <f t="shared" si="28"/>
        <v>66.137933720791764</v>
      </c>
      <c r="N271" s="22">
        <f t="shared" si="29"/>
        <v>70.400888107921659</v>
      </c>
      <c r="O271" s="22">
        <f t="shared" si="30"/>
        <v>65.043133705809652</v>
      </c>
      <c r="P271" s="22">
        <f t="shared" si="31"/>
        <v>71.495688122903772</v>
      </c>
      <c r="Q271" s="11">
        <f t="shared" si="27"/>
        <v>68.269410914356712</v>
      </c>
      <c r="R271" s="290">
        <v>17.37329675741146</v>
      </c>
    </row>
    <row r="272" spans="11:18" x14ac:dyDescent="0.25">
      <c r="K272" s="17">
        <f t="shared" si="25"/>
        <v>270</v>
      </c>
      <c r="L272" s="17">
        <f t="shared" si="26"/>
        <v>269</v>
      </c>
      <c r="M272" s="22">
        <f t="shared" si="28"/>
        <v>66.141936567291808</v>
      </c>
      <c r="N272" s="22">
        <f t="shared" si="29"/>
        <v>70.396885261421616</v>
      </c>
      <c r="O272" s="22">
        <f t="shared" si="30"/>
        <v>65.049250264830604</v>
      </c>
      <c r="P272" s="22">
        <f t="shared" si="31"/>
        <v>71.489571563882819</v>
      </c>
      <c r="Q272" s="11">
        <f t="shared" si="27"/>
        <v>68.269410914356712</v>
      </c>
      <c r="R272" s="290">
        <v>17.37329675741146</v>
      </c>
    </row>
    <row r="273" spans="11:18" x14ac:dyDescent="0.25">
      <c r="K273" s="17">
        <f t="shared" si="25"/>
        <v>271</v>
      </c>
      <c r="L273" s="17">
        <f t="shared" si="26"/>
        <v>270</v>
      </c>
      <c r="M273" s="22">
        <f t="shared" si="28"/>
        <v>66.145916946158522</v>
      </c>
      <c r="N273" s="22">
        <f t="shared" si="29"/>
        <v>70.392904882554902</v>
      </c>
      <c r="O273" s="22">
        <f t="shared" si="30"/>
        <v>65.055332168424044</v>
      </c>
      <c r="P273" s="22">
        <f t="shared" si="31"/>
        <v>71.483489660289379</v>
      </c>
      <c r="Q273" s="11">
        <f t="shared" si="27"/>
        <v>68.269410914356712</v>
      </c>
      <c r="R273" s="290">
        <v>17.37329675741146</v>
      </c>
    </row>
    <row r="274" spans="11:18" x14ac:dyDescent="0.25">
      <c r="K274" s="17">
        <f t="shared" si="25"/>
        <v>272</v>
      </c>
      <c r="L274" s="17">
        <f t="shared" si="26"/>
        <v>271</v>
      </c>
      <c r="M274" s="22">
        <f t="shared" si="28"/>
        <v>66.149875066793143</v>
      </c>
      <c r="N274" s="22">
        <f t="shared" si="29"/>
        <v>70.38894676192028</v>
      </c>
      <c r="O274" s="22">
        <f t="shared" si="30"/>
        <v>65.061379742597637</v>
      </c>
      <c r="P274" s="22">
        <f t="shared" si="31"/>
        <v>71.477442086115786</v>
      </c>
      <c r="Q274" s="11">
        <f t="shared" si="27"/>
        <v>68.269410914356712</v>
      </c>
      <c r="R274" s="290">
        <v>17.37329675741146</v>
      </c>
    </row>
    <row r="275" spans="11:18" x14ac:dyDescent="0.25">
      <c r="K275" s="17">
        <f t="shared" si="25"/>
        <v>273</v>
      </c>
      <c r="L275" s="17">
        <f t="shared" si="26"/>
        <v>272</v>
      </c>
      <c r="M275" s="22">
        <f t="shared" si="28"/>
        <v>66.153811135874662</v>
      </c>
      <c r="N275" s="22">
        <f t="shared" si="29"/>
        <v>70.385010692838762</v>
      </c>
      <c r="O275" s="22">
        <f t="shared" si="30"/>
        <v>65.067393309081837</v>
      </c>
      <c r="P275" s="22">
        <f t="shared" si="31"/>
        <v>71.471428519631587</v>
      </c>
      <c r="Q275" s="11">
        <f t="shared" si="27"/>
        <v>68.269410914356712</v>
      </c>
      <c r="R275" s="290">
        <v>17.37329675741146</v>
      </c>
    </row>
    <row r="276" spans="11:18" x14ac:dyDescent="0.25">
      <c r="K276" s="17">
        <f t="shared" si="25"/>
        <v>274</v>
      </c>
      <c r="L276" s="17">
        <f t="shared" si="26"/>
        <v>273</v>
      </c>
      <c r="M276" s="22">
        <f t="shared" si="28"/>
        <v>66.157725357405283</v>
      </c>
      <c r="N276" s="22">
        <f t="shared" si="29"/>
        <v>70.38109647130814</v>
      </c>
      <c r="O276" s="22">
        <f t="shared" si="30"/>
        <v>65.073373185401735</v>
      </c>
      <c r="P276" s="22">
        <f t="shared" si="31"/>
        <v>71.465448643311689</v>
      </c>
      <c r="Q276" s="11">
        <f t="shared" si="27"/>
        <v>68.269410914356712</v>
      </c>
      <c r="R276" s="290">
        <v>17.37329675741146</v>
      </c>
    </row>
    <row r="277" spans="11:18" x14ac:dyDescent="0.25">
      <c r="K277" s="17">
        <f t="shared" si="25"/>
        <v>275</v>
      </c>
      <c r="L277" s="17">
        <f t="shared" si="26"/>
        <v>274</v>
      </c>
      <c r="M277" s="22">
        <f t="shared" si="28"/>
        <v>66.161617932754723</v>
      </c>
      <c r="N277" s="22">
        <f t="shared" si="29"/>
        <v>70.377203895958701</v>
      </c>
      <c r="O277" s="22">
        <f t="shared" si="30"/>
        <v>65.079319684947492</v>
      </c>
      <c r="P277" s="22">
        <f t="shared" si="31"/>
        <v>71.459502143765931</v>
      </c>
      <c r="Q277" s="11">
        <f t="shared" si="27"/>
        <v>68.269410914356712</v>
      </c>
      <c r="R277" s="290">
        <v>17.37329675741146</v>
      </c>
    </row>
    <row r="278" spans="11:18" x14ac:dyDescent="0.25">
      <c r="K278" s="17">
        <f t="shared" si="25"/>
        <v>276</v>
      </c>
      <c r="L278" s="17">
        <f t="shared" si="26"/>
        <v>275</v>
      </c>
      <c r="M278" s="22">
        <f t="shared" si="28"/>
        <v>66.16548906070372</v>
      </c>
      <c r="N278" s="22">
        <f t="shared" si="29"/>
        <v>70.373332768009703</v>
      </c>
      <c r="O278" s="22">
        <f t="shared" si="30"/>
        <v>65.085233117043259</v>
      </c>
      <c r="P278" s="22">
        <f t="shared" si="31"/>
        <v>71.453588711670164</v>
      </c>
      <c r="Q278" s="11">
        <f t="shared" si="27"/>
        <v>68.269410914356712</v>
      </c>
      <c r="R278" s="290">
        <v>17.37329675741146</v>
      </c>
    </row>
    <row r="279" spans="11:18" x14ac:dyDescent="0.25">
      <c r="K279" s="17">
        <f t="shared" si="25"/>
        <v>277</v>
      </c>
      <c r="L279" s="17">
        <f t="shared" si="26"/>
        <v>276</v>
      </c>
      <c r="M279" s="22">
        <f t="shared" si="28"/>
        <v>66.169338937486771</v>
      </c>
      <c r="N279" s="22">
        <f t="shared" si="29"/>
        <v>70.369482891226653</v>
      </c>
      <c r="O279" s="22">
        <f t="shared" si="30"/>
        <v>65.091113787014834</v>
      </c>
      <c r="P279" s="22">
        <f t="shared" si="31"/>
        <v>71.44770804169859</v>
      </c>
      <c r="Q279" s="11">
        <f t="shared" si="27"/>
        <v>68.269410914356712</v>
      </c>
      <c r="R279" s="290">
        <v>17.37329675741146</v>
      </c>
    </row>
    <row r="280" spans="11:18" x14ac:dyDescent="0.25">
      <c r="K280" s="17">
        <f t="shared" si="25"/>
        <v>278</v>
      </c>
      <c r="L280" s="17">
        <f t="shared" si="26"/>
        <v>277</v>
      </c>
      <c r="M280" s="22">
        <f t="shared" si="28"/>
        <v>66.173167756833834</v>
      </c>
      <c r="N280" s="22">
        <f t="shared" si="29"/>
        <v>70.36565407187959</v>
      </c>
      <c r="O280" s="22">
        <f t="shared" si="30"/>
        <v>65.096961996255828</v>
      </c>
      <c r="P280" s="22">
        <f t="shared" si="31"/>
        <v>71.441859832457595</v>
      </c>
      <c r="Q280" s="11">
        <f t="shared" si="27"/>
        <v>68.269410914356712</v>
      </c>
      <c r="R280" s="290">
        <v>17.37329675741146</v>
      </c>
    </row>
    <row r="281" spans="11:18" x14ac:dyDescent="0.25">
      <c r="K281" s="17">
        <f t="shared" si="25"/>
        <v>279</v>
      </c>
      <c r="L281" s="17">
        <f t="shared" si="26"/>
        <v>278</v>
      </c>
      <c r="M281" s="22">
        <f t="shared" si="28"/>
        <v>66.176975710011277</v>
      </c>
      <c r="N281" s="22">
        <f t="shared" si="29"/>
        <v>70.361846118702147</v>
      </c>
      <c r="O281" s="22">
        <f t="shared" si="30"/>
        <v>65.102778042292471</v>
      </c>
      <c r="P281" s="22">
        <f t="shared" si="31"/>
        <v>71.436043786420953</v>
      </c>
      <c r="Q281" s="11">
        <f t="shared" si="27"/>
        <v>68.269410914356712</v>
      </c>
      <c r="R281" s="290">
        <v>17.37329675741146</v>
      </c>
    </row>
    <row r="282" spans="11:18" x14ac:dyDescent="0.25">
      <c r="K282" s="17">
        <f t="shared" si="25"/>
        <v>280</v>
      </c>
      <c r="L282" s="17">
        <f t="shared" si="26"/>
        <v>279</v>
      </c>
      <c r="M282" s="22">
        <f t="shared" si="28"/>
        <v>66.180762985862074</v>
      </c>
      <c r="N282" s="22">
        <f t="shared" si="29"/>
        <v>70.358058842851349</v>
      </c>
      <c r="O282" s="22">
        <f t="shared" si="30"/>
        <v>65.108562218847268</v>
      </c>
      <c r="P282" s="22">
        <f t="shared" si="31"/>
        <v>71.430259609866155</v>
      </c>
      <c r="Q282" s="11">
        <f t="shared" si="27"/>
        <v>68.269410914356712</v>
      </c>
      <c r="R282" s="290">
        <v>17.37329675741146</v>
      </c>
    </row>
    <row r="283" spans="11:18" x14ac:dyDescent="0.25">
      <c r="K283" s="17">
        <f t="shared" si="25"/>
        <v>281</v>
      </c>
      <c r="L283" s="17">
        <f t="shared" si="26"/>
        <v>280</v>
      </c>
      <c r="M283" s="22">
        <f t="shared" si="28"/>
        <v>66.184529770845103</v>
      </c>
      <c r="N283" s="22">
        <f t="shared" si="29"/>
        <v>70.354292057868321</v>
      </c>
      <c r="O283" s="22">
        <f t="shared" si="30"/>
        <v>65.114314815901238</v>
      </c>
      <c r="P283" s="22">
        <f t="shared" si="31"/>
        <v>71.424507012812185</v>
      </c>
      <c r="Q283" s="11">
        <f t="shared" si="27"/>
        <v>68.269410914356712</v>
      </c>
      <c r="R283" s="290">
        <v>17.37329675741146</v>
      </c>
    </row>
    <row r="284" spans="11:18" x14ac:dyDescent="0.25">
      <c r="K284" s="17">
        <f t="shared" si="25"/>
        <v>282</v>
      </c>
      <c r="L284" s="17">
        <f t="shared" si="26"/>
        <v>281</v>
      </c>
      <c r="M284" s="22">
        <f t="shared" si="28"/>
        <v>66.188276249073652</v>
      </c>
      <c r="N284" s="22">
        <f t="shared" si="29"/>
        <v>70.350545579639771</v>
      </c>
      <c r="O284" s="22">
        <f t="shared" si="30"/>
        <v>65.120036119755028</v>
      </c>
      <c r="P284" s="22">
        <f t="shared" si="31"/>
        <v>71.418785708958396</v>
      </c>
      <c r="Q284" s="11">
        <f t="shared" si="27"/>
        <v>68.269410914356712</v>
      </c>
      <c r="R284" s="290">
        <v>17.37329675741146</v>
      </c>
    </row>
    <row r="285" spans="11:18" x14ac:dyDescent="0.25">
      <c r="K285" s="17">
        <f t="shared" si="25"/>
        <v>283</v>
      </c>
      <c r="L285" s="17">
        <f t="shared" si="26"/>
        <v>282</v>
      </c>
      <c r="M285" s="22">
        <f t="shared" si="28"/>
        <v>66.192002602353298</v>
      </c>
      <c r="N285" s="22">
        <f t="shared" si="29"/>
        <v>70.346819226360125</v>
      </c>
      <c r="O285" s="22">
        <f t="shared" si="30"/>
        <v>65.125726413088643</v>
      </c>
      <c r="P285" s="22">
        <f t="shared" si="31"/>
        <v>71.413095415624781</v>
      </c>
      <c r="Q285" s="11">
        <f t="shared" si="27"/>
        <v>68.269410914356712</v>
      </c>
      <c r="R285" s="290">
        <v>17.37329675741146</v>
      </c>
    </row>
    <row r="286" spans="11:18" x14ac:dyDescent="0.25">
      <c r="K286" s="17">
        <f t="shared" si="25"/>
        <v>284</v>
      </c>
      <c r="L286" s="17">
        <f t="shared" si="26"/>
        <v>283</v>
      </c>
      <c r="M286" s="22">
        <f t="shared" si="28"/>
        <v>66.195709010218962</v>
      </c>
      <c r="N286" s="22">
        <f t="shared" si="29"/>
        <v>70.343112818494461</v>
      </c>
      <c r="O286" s="22">
        <f t="shared" si="30"/>
        <v>65.131385975020237</v>
      </c>
      <c r="P286" s="22">
        <f t="shared" si="31"/>
        <v>71.407435853693187</v>
      </c>
      <c r="Q286" s="11">
        <f t="shared" si="27"/>
        <v>68.269410914356712</v>
      </c>
      <c r="R286" s="290">
        <v>17.37329675741146</v>
      </c>
    </row>
    <row r="287" spans="11:18" x14ac:dyDescent="0.25">
      <c r="K287" s="17">
        <f t="shared" si="25"/>
        <v>285</v>
      </c>
      <c r="L287" s="17">
        <f t="shared" si="26"/>
        <v>284</v>
      </c>
      <c r="M287" s="22">
        <f t="shared" si="28"/>
        <v>66.199395649971223</v>
      </c>
      <c r="N287" s="22">
        <f t="shared" si="29"/>
        <v>70.339426178742201</v>
      </c>
      <c r="O287" s="22">
        <f t="shared" si="30"/>
        <v>65.137015081163469</v>
      </c>
      <c r="P287" s="22">
        <f t="shared" si="31"/>
        <v>71.401806747549955</v>
      </c>
      <c r="Q287" s="11">
        <f t="shared" si="27"/>
        <v>68.269410914356712</v>
      </c>
      <c r="R287" s="290">
        <v>17.37329675741146</v>
      </c>
    </row>
    <row r="288" spans="11:18" x14ac:dyDescent="0.25">
      <c r="K288" s="17">
        <f t="shared" si="25"/>
        <v>286</v>
      </c>
      <c r="L288" s="17">
        <f t="shared" si="26"/>
        <v>285</v>
      </c>
      <c r="M288" s="22">
        <f t="shared" si="28"/>
        <v>66.203062696711925</v>
      </c>
      <c r="N288" s="22">
        <f t="shared" si="29"/>
        <v>70.335759132001499</v>
      </c>
      <c r="O288" s="22">
        <f t="shared" si="30"/>
        <v>65.142614003684002</v>
      </c>
      <c r="P288" s="22">
        <f t="shared" si="31"/>
        <v>71.396207825029421</v>
      </c>
      <c r="Q288" s="11">
        <f t="shared" si="27"/>
        <v>68.269410914356712</v>
      </c>
      <c r="R288" s="290">
        <v>17.37329675741146</v>
      </c>
    </row>
    <row r="289" spans="11:18" x14ac:dyDescent="0.25">
      <c r="K289" s="17">
        <f t="shared" si="25"/>
        <v>287</v>
      </c>
      <c r="L289" s="17">
        <f t="shared" si="26"/>
        <v>286</v>
      </c>
      <c r="M289" s="22">
        <f t="shared" si="28"/>
        <v>66.206710323379085</v>
      </c>
      <c r="N289" s="22">
        <f t="shared" si="29"/>
        <v>70.332111505334339</v>
      </c>
      <c r="O289" s="22">
        <f t="shared" si="30"/>
        <v>65.148183011354632</v>
      </c>
      <c r="P289" s="22">
        <f t="shared" si="31"/>
        <v>71.390638817358791</v>
      </c>
      <c r="Q289" s="11">
        <f t="shared" si="27"/>
        <v>68.269410914356712</v>
      </c>
      <c r="R289" s="290">
        <v>17.37329675741146</v>
      </c>
    </row>
    <row r="290" spans="11:18" x14ac:dyDescent="0.25">
      <c r="K290" s="17">
        <f t="shared" si="25"/>
        <v>288</v>
      </c>
      <c r="L290" s="17">
        <f t="shared" si="26"/>
        <v>287</v>
      </c>
      <c r="M290" s="22">
        <f t="shared" si="28"/>
        <v>66.210338700781278</v>
      </c>
      <c r="N290" s="22">
        <f t="shared" si="29"/>
        <v>70.328483127932145</v>
      </c>
      <c r="O290" s="22">
        <f t="shared" si="30"/>
        <v>65.153722369609582</v>
      </c>
      <c r="P290" s="22">
        <f t="shared" si="31"/>
        <v>71.385099459103841</v>
      </c>
      <c r="Q290" s="11">
        <f t="shared" si="27"/>
        <v>68.269410914356712</v>
      </c>
      <c r="R290" s="290">
        <v>17.37329675741146</v>
      </c>
    </row>
    <row r="291" spans="11:18" x14ac:dyDescent="0.25">
      <c r="K291" s="17">
        <f t="shared" si="25"/>
        <v>289</v>
      </c>
      <c r="L291" s="17">
        <f t="shared" si="26"/>
        <v>288</v>
      </c>
      <c r="M291" s="22">
        <f t="shared" si="28"/>
        <v>66.213947997631081</v>
      </c>
      <c r="N291" s="22">
        <f t="shared" si="29"/>
        <v>70.324873831082343</v>
      </c>
      <c r="O291" s="22">
        <f t="shared" si="30"/>
        <v>65.159232340597612</v>
      </c>
      <c r="P291" s="22">
        <f t="shared" si="31"/>
        <v>71.379589488115812</v>
      </c>
      <c r="Q291" s="11">
        <f t="shared" si="27"/>
        <v>68.269410914356712</v>
      </c>
      <c r="R291" s="290">
        <v>17.37329675741146</v>
      </c>
    </row>
    <row r="292" spans="11:18" x14ac:dyDescent="0.25">
      <c r="K292" s="17">
        <f t="shared" si="25"/>
        <v>290</v>
      </c>
      <c r="L292" s="17">
        <f t="shared" si="26"/>
        <v>289</v>
      </c>
      <c r="M292" s="22">
        <f t="shared" si="28"/>
        <v>66.217538380578105</v>
      </c>
      <c r="N292" s="22">
        <f t="shared" si="29"/>
        <v>70.321283448135318</v>
      </c>
      <c r="O292" s="22">
        <f t="shared" si="30"/>
        <v>65.164713183234014</v>
      </c>
      <c r="P292" s="22">
        <f t="shared" si="31"/>
        <v>71.37410864547941</v>
      </c>
      <c r="Q292" s="11">
        <f t="shared" si="27"/>
        <v>68.269410914356712</v>
      </c>
      <c r="R292" s="290">
        <v>17.37329675741146</v>
      </c>
    </row>
    <row r="293" spans="11:18" x14ac:dyDescent="0.25">
      <c r="K293" s="17">
        <f t="shared" si="25"/>
        <v>291</v>
      </c>
      <c r="L293" s="17">
        <f t="shared" si="26"/>
        <v>290</v>
      </c>
      <c r="M293" s="22">
        <f t="shared" si="28"/>
        <v>66.221110014241319</v>
      </c>
      <c r="N293" s="22">
        <f t="shared" si="29"/>
        <v>70.317711814472105</v>
      </c>
      <c r="O293" s="22">
        <f t="shared" si="30"/>
        <v>65.170165153251887</v>
      </c>
      <c r="P293" s="22">
        <f t="shared" si="31"/>
        <v>71.368656675461537</v>
      </c>
      <c r="Q293" s="11">
        <f t="shared" si="27"/>
        <v>68.269410914356712</v>
      </c>
      <c r="R293" s="290">
        <v>17.37329675741146</v>
      </c>
    </row>
    <row r="294" spans="11:18" x14ac:dyDescent="0.25">
      <c r="K294" s="17">
        <f t="shared" si="25"/>
        <v>292</v>
      </c>
      <c r="L294" s="17">
        <f t="shared" si="26"/>
        <v>291</v>
      </c>
      <c r="M294" s="22">
        <f t="shared" si="28"/>
        <v>66.224663061240733</v>
      </c>
      <c r="N294" s="22">
        <f t="shared" si="29"/>
        <v>70.314158767472691</v>
      </c>
      <c r="O294" s="22">
        <f t="shared" si="30"/>
        <v>65.175588503252072</v>
      </c>
      <c r="P294" s="22">
        <f t="shared" si="31"/>
        <v>71.363233325461351</v>
      </c>
      <c r="Q294" s="11">
        <f t="shared" si="27"/>
        <v>68.269410914356712</v>
      </c>
      <c r="R294" s="290">
        <v>17.37329675741146</v>
      </c>
    </row>
    <row r="295" spans="11:18" x14ac:dyDescent="0.25">
      <c r="K295" s="17">
        <f t="shared" si="25"/>
        <v>293</v>
      </c>
      <c r="L295" s="17">
        <f t="shared" si="26"/>
        <v>292</v>
      </c>
      <c r="M295" s="22">
        <f t="shared" si="28"/>
        <v>66.228197682228469</v>
      </c>
      <c r="N295" s="22">
        <f t="shared" si="29"/>
        <v>70.310624146484955</v>
      </c>
      <c r="O295" s="22">
        <f t="shared" si="30"/>
        <v>65.18098348275241</v>
      </c>
      <c r="P295" s="22">
        <f t="shared" si="31"/>
        <v>71.357838345961014</v>
      </c>
      <c r="Q295" s="11">
        <f t="shared" si="27"/>
        <v>68.269410914356712</v>
      </c>
      <c r="R295" s="290">
        <v>17.37329675741146</v>
      </c>
    </row>
    <row r="296" spans="11:18" x14ac:dyDescent="0.25">
      <c r="K296" s="17">
        <f t="shared" si="25"/>
        <v>294</v>
      </c>
      <c r="L296" s="17">
        <f t="shared" si="26"/>
        <v>293</v>
      </c>
      <c r="M296" s="22">
        <f t="shared" si="28"/>
        <v>66.231714035919381</v>
      </c>
      <c r="N296" s="22">
        <f t="shared" si="29"/>
        <v>70.307107792794042</v>
      </c>
      <c r="O296" s="22">
        <f t="shared" si="30"/>
        <v>65.186350338235926</v>
      </c>
      <c r="P296" s="22">
        <f t="shared" si="31"/>
        <v>71.352471490477498</v>
      </c>
      <c r="Q296" s="11">
        <f t="shared" si="27"/>
        <v>68.269410914356712</v>
      </c>
      <c r="R296" s="290">
        <v>17.37329675741146</v>
      </c>
    </row>
    <row r="297" spans="11:18" x14ac:dyDescent="0.25">
      <c r="K297" s="17">
        <f t="shared" si="25"/>
        <v>295</v>
      </c>
      <c r="L297" s="17">
        <f t="shared" si="26"/>
        <v>294</v>
      </c>
      <c r="M297" s="22">
        <f t="shared" si="28"/>
        <v>66.23521227912083</v>
      </c>
      <c r="N297" s="22">
        <f t="shared" si="29"/>
        <v>70.303609549592593</v>
      </c>
      <c r="O297" s="22">
        <f t="shared" si="30"/>
        <v>65.191689313198083</v>
      </c>
      <c r="P297" s="22">
        <f t="shared" si="31"/>
        <v>71.347132515515341</v>
      </c>
      <c r="Q297" s="11">
        <f t="shared" si="27"/>
        <v>68.269410914356712</v>
      </c>
      <c r="R297" s="290">
        <v>17.37329675741146</v>
      </c>
    </row>
    <row r="298" spans="11:18" x14ac:dyDescent="0.25">
      <c r="K298" s="17">
        <f t="shared" si="25"/>
        <v>296</v>
      </c>
      <c r="L298" s="17">
        <f t="shared" si="26"/>
        <v>295</v>
      </c>
      <c r="M298" s="22">
        <f t="shared" si="28"/>
        <v>66.238692566762182</v>
      </c>
      <c r="N298" s="22">
        <f t="shared" si="29"/>
        <v>70.300129261951241</v>
      </c>
      <c r="O298" s="22">
        <f t="shared" si="30"/>
        <v>65.197000648193253</v>
      </c>
      <c r="P298" s="22">
        <f t="shared" si="31"/>
        <v>71.341821180520171</v>
      </c>
      <c r="Q298" s="11">
        <f t="shared" si="27"/>
        <v>68.269410914356712</v>
      </c>
      <c r="R298" s="290">
        <v>17.37329675741146</v>
      </c>
    </row>
    <row r="299" spans="11:18" x14ac:dyDescent="0.25">
      <c r="K299" s="17">
        <f t="shared" si="25"/>
        <v>297</v>
      </c>
      <c r="L299" s="17">
        <f t="shared" si="26"/>
        <v>296</v>
      </c>
      <c r="M299" s="22">
        <f t="shared" si="28"/>
        <v>66.242155051923589</v>
      </c>
      <c r="N299" s="22">
        <f t="shared" si="29"/>
        <v>70.296666776789834</v>
      </c>
      <c r="O299" s="22">
        <f t="shared" si="30"/>
        <v>65.202284580880161</v>
      </c>
      <c r="P299" s="22">
        <f t="shared" si="31"/>
        <v>71.336537247833263</v>
      </c>
      <c r="Q299" s="11">
        <f t="shared" si="27"/>
        <v>68.269410914356712</v>
      </c>
      <c r="R299" s="290">
        <v>17.37329675741146</v>
      </c>
    </row>
    <row r="300" spans="11:18" x14ac:dyDescent="0.25">
      <c r="K300" s="17">
        <f t="shared" si="25"/>
        <v>298</v>
      </c>
      <c r="L300" s="17">
        <f t="shared" si="26"/>
        <v>297</v>
      </c>
      <c r="M300" s="22">
        <f t="shared" si="28"/>
        <v>66.24559988586428</v>
      </c>
      <c r="N300" s="22">
        <f t="shared" si="29"/>
        <v>70.293221942849144</v>
      </c>
      <c r="O300" s="22">
        <f t="shared" si="30"/>
        <v>65.207541346066563</v>
      </c>
      <c r="P300" s="22">
        <f t="shared" si="31"/>
        <v>71.331280482646861</v>
      </c>
      <c r="Q300" s="11">
        <f t="shared" si="27"/>
        <v>68.269410914356712</v>
      </c>
      <c r="R300" s="290">
        <v>17.37329675741146</v>
      </c>
    </row>
    <row r="301" spans="11:18" x14ac:dyDescent="0.25">
      <c r="K301" s="17">
        <f t="shared" si="25"/>
        <v>299</v>
      </c>
      <c r="L301" s="17">
        <f t="shared" si="26"/>
        <v>298</v>
      </c>
      <c r="M301" s="22">
        <f t="shared" si="28"/>
        <v>66.249027218050287</v>
      </c>
      <c r="N301" s="22">
        <f t="shared" si="29"/>
        <v>70.289794610663137</v>
      </c>
      <c r="O301" s="22">
        <f t="shared" si="30"/>
        <v>65.21277117575309</v>
      </c>
      <c r="P301" s="22">
        <f t="shared" si="31"/>
        <v>71.326050652960333</v>
      </c>
      <c r="Q301" s="11">
        <f t="shared" si="27"/>
        <v>68.269410914356712</v>
      </c>
      <c r="R301" s="290">
        <v>17.37329675741146</v>
      </c>
    </row>
    <row r="302" spans="11:18" x14ac:dyDescent="0.25">
      <c r="K302" s="17">
        <f t="shared" ref="K302:K365" si="32">K301+1</f>
        <v>300</v>
      </c>
      <c r="L302" s="17">
        <f t="shared" ref="L302:L365" si="33">L301+1</f>
        <v>299</v>
      </c>
      <c r="M302" s="22">
        <f t="shared" si="28"/>
        <v>66.252437196181688</v>
      </c>
      <c r="N302" s="22">
        <f t="shared" si="29"/>
        <v>70.286384632531735</v>
      </c>
      <c r="O302" s="22">
        <f t="shared" si="30"/>
        <v>65.217974299176234</v>
      </c>
      <c r="P302" s="22">
        <f t="shared" si="31"/>
        <v>71.32084752953719</v>
      </c>
      <c r="Q302" s="11">
        <f t="shared" si="27"/>
        <v>68.269410914356712</v>
      </c>
      <c r="R302" s="290">
        <v>17.37329675741146</v>
      </c>
    </row>
    <row r="303" spans="11:18" x14ac:dyDescent="0.25">
      <c r="K303" s="17">
        <f t="shared" si="32"/>
        <v>301</v>
      </c>
      <c r="L303" s="17">
        <f t="shared" si="33"/>
        <v>300</v>
      </c>
      <c r="M303" s="22">
        <f t="shared" si="28"/>
        <v>66.255829966219409</v>
      </c>
      <c r="N303" s="22">
        <f t="shared" si="29"/>
        <v>70.282991862494015</v>
      </c>
      <c r="O303" s="22">
        <f t="shared" si="30"/>
        <v>65.223150942850538</v>
      </c>
      <c r="P303" s="22">
        <f t="shared" si="31"/>
        <v>71.315670885862886</v>
      </c>
      <c r="Q303" s="11">
        <f t="shared" si="27"/>
        <v>68.269410914356712</v>
      </c>
      <c r="R303" s="290">
        <v>17.37329675741146</v>
      </c>
    </row>
    <row r="304" spans="11:18" x14ac:dyDescent="0.25">
      <c r="K304" s="17">
        <f t="shared" si="32"/>
        <v>302</v>
      </c>
      <c r="L304" s="17">
        <f t="shared" si="33"/>
        <v>301</v>
      </c>
      <c r="M304" s="22">
        <f t="shared" si="28"/>
        <v>66.259205672411369</v>
      </c>
      <c r="N304" s="22">
        <f t="shared" si="29"/>
        <v>70.279616156302055</v>
      </c>
      <c r="O304" s="22">
        <f t="shared" si="30"/>
        <v>65.228301330610009</v>
      </c>
      <c r="P304" s="22">
        <f t="shared" si="31"/>
        <v>71.310520498103415</v>
      </c>
      <c r="Q304" s="11">
        <f t="shared" si="27"/>
        <v>68.269410914356712</v>
      </c>
      <c r="R304" s="290">
        <v>17.37329675741146</v>
      </c>
    </row>
    <row r="305" spans="11:18" x14ac:dyDescent="0.25">
      <c r="K305" s="17">
        <f t="shared" si="32"/>
        <v>303</v>
      </c>
      <c r="L305" s="17">
        <f t="shared" si="33"/>
        <v>302</v>
      </c>
      <c r="M305" s="22">
        <f t="shared" si="28"/>
        <v>66.262564457318334</v>
      </c>
      <c r="N305" s="22">
        <f t="shared" si="29"/>
        <v>70.27625737139509</v>
      </c>
      <c r="O305" s="22">
        <f t="shared" si="30"/>
        <v>65.233425683648775</v>
      </c>
      <c r="P305" s="22">
        <f t="shared" si="31"/>
        <v>71.305396145064648</v>
      </c>
      <c r="Q305" s="11">
        <f t="shared" si="27"/>
        <v>68.269410914356712</v>
      </c>
      <c r="R305" s="290">
        <v>17.37329675741146</v>
      </c>
    </row>
    <row r="306" spans="11:18" x14ac:dyDescent="0.25">
      <c r="K306" s="17">
        <f t="shared" si="32"/>
        <v>304</v>
      </c>
      <c r="L306" s="17">
        <f t="shared" si="33"/>
        <v>303</v>
      </c>
      <c r="M306" s="22">
        <f t="shared" si="28"/>
        <v>66.265906461839108</v>
      </c>
      <c r="N306" s="22">
        <f t="shared" si="29"/>
        <v>70.272915366874315</v>
      </c>
      <c r="O306" s="22">
        <f t="shared" si="30"/>
        <v>65.23852422056099</v>
      </c>
      <c r="P306" s="22">
        <f t="shared" si="31"/>
        <v>71.300297608152434</v>
      </c>
      <c r="Q306" s="11">
        <f t="shared" si="27"/>
        <v>68.269410914356712</v>
      </c>
      <c r="R306" s="290">
        <v>17.37329675741146</v>
      </c>
    </row>
    <row r="307" spans="11:18" x14ac:dyDescent="0.25">
      <c r="K307" s="17">
        <f t="shared" si="32"/>
        <v>305</v>
      </c>
      <c r="L307" s="17">
        <f t="shared" si="33"/>
        <v>304</v>
      </c>
      <c r="M307" s="22">
        <f t="shared" si="28"/>
        <v>66.269231825235451</v>
      </c>
      <c r="N307" s="22">
        <f t="shared" si="29"/>
        <v>70.269590003477973</v>
      </c>
      <c r="O307" s="22">
        <f t="shared" si="30"/>
        <v>65.243597157379909</v>
      </c>
      <c r="P307" s="22">
        <f t="shared" si="31"/>
        <v>71.295224671333514</v>
      </c>
      <c r="Q307" s="11">
        <f t="shared" si="27"/>
        <v>68.269410914356712</v>
      </c>
      <c r="R307" s="290">
        <v>17.37329675741146</v>
      </c>
    </row>
    <row r="308" spans="11:18" x14ac:dyDescent="0.25">
      <c r="K308" s="17">
        <f t="shared" si="32"/>
        <v>306</v>
      </c>
      <c r="L308" s="17">
        <f t="shared" si="33"/>
        <v>305</v>
      </c>
      <c r="M308" s="22">
        <f t="shared" si="28"/>
        <v>66.272540685156386</v>
      </c>
      <c r="N308" s="22">
        <f t="shared" si="29"/>
        <v>70.266281143557038</v>
      </c>
      <c r="O308" s="22">
        <f t="shared" si="30"/>
        <v>65.248644707616492</v>
      </c>
      <c r="P308" s="22">
        <f t="shared" si="31"/>
        <v>71.290177121096932</v>
      </c>
      <c r="Q308" s="11">
        <f t="shared" si="27"/>
        <v>68.269410914356712</v>
      </c>
      <c r="R308" s="290">
        <v>17.37329675741146</v>
      </c>
    </row>
    <row r="309" spans="11:18" x14ac:dyDescent="0.25">
      <c r="K309" s="17">
        <f t="shared" si="32"/>
        <v>307</v>
      </c>
      <c r="L309" s="17">
        <f t="shared" si="33"/>
        <v>306</v>
      </c>
      <c r="M309" s="22">
        <f t="shared" si="28"/>
        <v>66.275833177662221</v>
      </c>
      <c r="N309" s="22">
        <f t="shared" si="29"/>
        <v>70.262988651051202</v>
      </c>
      <c r="O309" s="22">
        <f t="shared" si="30"/>
        <v>65.253667082296985</v>
      </c>
      <c r="P309" s="22">
        <f t="shared" si="31"/>
        <v>71.285154746416438</v>
      </c>
      <c r="Q309" s="11">
        <f t="shared" si="27"/>
        <v>68.269410914356712</v>
      </c>
      <c r="R309" s="290">
        <v>17.37329675741146</v>
      </c>
    </row>
    <row r="310" spans="11:18" x14ac:dyDescent="0.25">
      <c r="K310" s="17">
        <f t="shared" si="32"/>
        <v>308</v>
      </c>
      <c r="L310" s="17">
        <f t="shared" si="33"/>
        <v>307</v>
      </c>
      <c r="M310" s="22">
        <f t="shared" si="28"/>
        <v>66.279109437247897</v>
      </c>
      <c r="N310" s="22">
        <f t="shared" si="29"/>
        <v>70.259712391465527</v>
      </c>
      <c r="O310" s="22">
        <f t="shared" si="30"/>
        <v>65.258664490000044</v>
      </c>
      <c r="P310" s="22">
        <f t="shared" si="31"/>
        <v>71.28015733871338</v>
      </c>
      <c r="Q310" s="11">
        <f t="shared" si="27"/>
        <v>68.269410914356712</v>
      </c>
      <c r="R310" s="290">
        <v>17.37329675741146</v>
      </c>
    </row>
    <row r="311" spans="11:18" x14ac:dyDescent="0.25">
      <c r="K311" s="17">
        <f t="shared" si="32"/>
        <v>309</v>
      </c>
      <c r="L311" s="17">
        <f t="shared" si="33"/>
        <v>308</v>
      </c>
      <c r="M311" s="22">
        <f t="shared" si="28"/>
        <v>66.282369596866218</v>
      </c>
      <c r="N311" s="22">
        <f t="shared" si="29"/>
        <v>70.256452231847206</v>
      </c>
      <c r="O311" s="22">
        <f t="shared" si="30"/>
        <v>65.263637136893124</v>
      </c>
      <c r="P311" s="22">
        <f t="shared" si="31"/>
        <v>71.2751846918203</v>
      </c>
      <c r="Q311" s="11">
        <f t="shared" si="27"/>
        <v>68.269410914356712</v>
      </c>
      <c r="R311" s="290">
        <v>17.37329675741146</v>
      </c>
    </row>
    <row r="312" spans="11:18" x14ac:dyDescent="0.25">
      <c r="K312" s="17">
        <f t="shared" si="32"/>
        <v>310</v>
      </c>
      <c r="L312" s="17">
        <f t="shared" si="33"/>
        <v>309</v>
      </c>
      <c r="M312" s="22">
        <f t="shared" si="28"/>
        <v>66.285613787950467</v>
      </c>
      <c r="N312" s="22">
        <f t="shared" si="29"/>
        <v>70.253208040762956</v>
      </c>
      <c r="O312" s="22">
        <f t="shared" si="30"/>
        <v>65.268585226768138</v>
      </c>
      <c r="P312" s="22">
        <f t="shared" si="31"/>
        <v>71.270236601945285</v>
      </c>
      <c r="Q312" s="11">
        <f t="shared" si="27"/>
        <v>68.269410914356712</v>
      </c>
      <c r="R312" s="290">
        <v>17.37329675741146</v>
      </c>
    </row>
    <row r="313" spans="11:18" x14ac:dyDescent="0.25">
      <c r="K313" s="17">
        <f t="shared" si="32"/>
        <v>311</v>
      </c>
      <c r="L313" s="17">
        <f t="shared" si="33"/>
        <v>310</v>
      </c>
      <c r="M313" s="22">
        <f t="shared" si="28"/>
        <v>66.288842140436572</v>
      </c>
      <c r="N313" s="22">
        <f t="shared" si="29"/>
        <v>70.249979688276852</v>
      </c>
      <c r="O313" s="22">
        <f t="shared" si="30"/>
        <v>65.273508961076601</v>
      </c>
      <c r="P313" s="22">
        <f t="shared" si="31"/>
        <v>71.265312867636823</v>
      </c>
      <c r="Q313" s="11">
        <f t="shared" si="27"/>
        <v>68.269410914356712</v>
      </c>
      <c r="R313" s="290">
        <v>17.37329675741146</v>
      </c>
    </row>
    <row r="314" spans="11:18" x14ac:dyDescent="0.25">
      <c r="K314" s="17">
        <f t="shared" si="32"/>
        <v>312</v>
      </c>
      <c r="L314" s="17">
        <f t="shared" si="33"/>
        <v>311</v>
      </c>
      <c r="M314" s="22">
        <f t="shared" si="28"/>
        <v>66.292054782785129</v>
      </c>
      <c r="N314" s="22">
        <f t="shared" si="29"/>
        <v>70.246767045928294</v>
      </c>
      <c r="O314" s="22">
        <f t="shared" si="30"/>
        <v>65.278408538964058</v>
      </c>
      <c r="P314" s="22">
        <f t="shared" si="31"/>
        <v>71.260413289749366</v>
      </c>
      <c r="Q314" s="11">
        <f t="shared" si="27"/>
        <v>68.269410914356712</v>
      </c>
      <c r="R314" s="290">
        <v>17.37329675741146</v>
      </c>
    </row>
    <row r="315" spans="11:18" x14ac:dyDescent="0.25">
      <c r="K315" s="17">
        <f t="shared" si="32"/>
        <v>313</v>
      </c>
      <c r="L315" s="17">
        <f t="shared" si="33"/>
        <v>312</v>
      </c>
      <c r="M315" s="22">
        <f t="shared" si="28"/>
        <v>66.295251842002713</v>
      </c>
      <c r="N315" s="22">
        <f t="shared" si="29"/>
        <v>70.24356998671071</v>
      </c>
      <c r="O315" s="22">
        <f t="shared" si="30"/>
        <v>65.283284157303868</v>
      </c>
      <c r="P315" s="22">
        <f t="shared" si="31"/>
        <v>71.255537671409556</v>
      </c>
      <c r="Q315" s="11">
        <f t="shared" si="27"/>
        <v>68.269410914356712</v>
      </c>
      <c r="R315" s="290">
        <v>17.37329675741146</v>
      </c>
    </row>
    <row r="316" spans="11:18" x14ac:dyDescent="0.25">
      <c r="K316" s="17">
        <f t="shared" si="32"/>
        <v>314</v>
      </c>
      <c r="L316" s="17">
        <f t="shared" si="33"/>
        <v>313</v>
      </c>
      <c r="M316" s="22">
        <f t="shared" si="28"/>
        <v>66.2984334436631</v>
      </c>
      <c r="N316" s="22">
        <f t="shared" si="29"/>
        <v>70.240388385050323</v>
      </c>
      <c r="O316" s="22">
        <f t="shared" si="30"/>
        <v>65.28813601073044</v>
      </c>
      <c r="P316" s="22">
        <f t="shared" si="31"/>
        <v>71.250685817982983</v>
      </c>
      <c r="Q316" s="11">
        <f t="shared" si="27"/>
        <v>68.269410914356712</v>
      </c>
      <c r="R316" s="290">
        <v>17.37329675741146</v>
      </c>
    </row>
    <row r="317" spans="11:18" x14ac:dyDescent="0.25">
      <c r="K317" s="17">
        <f t="shared" si="32"/>
        <v>315</v>
      </c>
      <c r="L317" s="17">
        <f t="shared" si="33"/>
        <v>314</v>
      </c>
      <c r="M317" s="22">
        <f t="shared" si="28"/>
        <v>66.301599711927864</v>
      </c>
      <c r="N317" s="22">
        <f t="shared" si="29"/>
        <v>70.23722211678556</v>
      </c>
      <c r="O317" s="22">
        <f t="shared" si="30"/>
        <v>65.292964291671908</v>
      </c>
      <c r="P317" s="22">
        <f t="shared" si="31"/>
        <v>71.245857537041516</v>
      </c>
      <c r="Q317" s="11">
        <f t="shared" si="27"/>
        <v>68.269410914356712</v>
      </c>
      <c r="R317" s="290">
        <v>17.37329675741146</v>
      </c>
    </row>
    <row r="318" spans="11:18" x14ac:dyDescent="0.25">
      <c r="K318" s="17">
        <f t="shared" si="32"/>
        <v>316</v>
      </c>
      <c r="L318" s="17">
        <f t="shared" si="33"/>
        <v>315</v>
      </c>
      <c r="M318" s="22">
        <f t="shared" si="28"/>
        <v>66.304750769566823</v>
      </c>
      <c r="N318" s="22">
        <f t="shared" si="29"/>
        <v>70.234071059146601</v>
      </c>
      <c r="O318" s="22">
        <f t="shared" si="30"/>
        <v>65.297769190382155</v>
      </c>
      <c r="P318" s="22">
        <f t="shared" si="31"/>
        <v>71.241052638331269</v>
      </c>
      <c r="Q318" s="11">
        <f t="shared" si="27"/>
        <v>68.269410914356712</v>
      </c>
      <c r="R318" s="290">
        <v>17.37329675741146</v>
      </c>
    </row>
    <row r="319" spans="11:18" x14ac:dyDescent="0.25">
      <c r="K319" s="17">
        <f t="shared" si="32"/>
        <v>317</v>
      </c>
      <c r="L319" s="17">
        <f t="shared" si="33"/>
        <v>316</v>
      </c>
      <c r="M319" s="22">
        <f t="shared" si="28"/>
        <v>66.307886737978023</v>
      </c>
      <c r="N319" s="22">
        <f t="shared" si="29"/>
        <v>70.2309350907354</v>
      </c>
      <c r="O319" s="22">
        <f t="shared" si="30"/>
        <v>65.302550894972256</v>
      </c>
      <c r="P319" s="22">
        <f t="shared" si="31"/>
        <v>71.236270933741167</v>
      </c>
      <c r="Q319" s="11">
        <f t="shared" si="27"/>
        <v>68.269410914356712</v>
      </c>
      <c r="R319" s="290">
        <v>17.37329675741146</v>
      </c>
    </row>
    <row r="320" spans="11:18" x14ac:dyDescent="0.25">
      <c r="K320" s="17">
        <f t="shared" si="32"/>
        <v>318</v>
      </c>
      <c r="L320" s="17">
        <f t="shared" si="33"/>
        <v>317</v>
      </c>
      <c r="M320" s="22">
        <f t="shared" si="28"/>
        <v>66.311007737207305</v>
      </c>
      <c r="N320" s="22">
        <f t="shared" si="29"/>
        <v>70.227814091506119</v>
      </c>
      <c r="O320" s="22">
        <f t="shared" si="30"/>
        <v>65.307309591441481</v>
      </c>
      <c r="P320" s="22">
        <f t="shared" si="31"/>
        <v>71.231512237271943</v>
      </c>
      <c r="Q320" s="11">
        <f t="shared" si="27"/>
        <v>68.269410914356712</v>
      </c>
      <c r="R320" s="290">
        <v>17.37329675741146</v>
      </c>
    </row>
    <row r="321" spans="11:18" x14ac:dyDescent="0.25">
      <c r="K321" s="17">
        <f t="shared" si="32"/>
        <v>319</v>
      </c>
      <c r="L321" s="17">
        <f t="shared" si="33"/>
        <v>318</v>
      </c>
      <c r="M321" s="22">
        <f t="shared" si="28"/>
        <v>66.314113885967714</v>
      </c>
      <c r="N321" s="22">
        <f t="shared" si="29"/>
        <v>70.224707942745709</v>
      </c>
      <c r="O321" s="22">
        <f t="shared" si="30"/>
        <v>65.312045463707605</v>
      </c>
      <c r="P321" s="22">
        <f t="shared" si="31"/>
        <v>71.226776365005819</v>
      </c>
      <c r="Q321" s="11">
        <f t="shared" si="27"/>
        <v>68.269410914356712</v>
      </c>
      <c r="R321" s="290">
        <v>17.37329675741146</v>
      </c>
    </row>
    <row r="322" spans="11:18" x14ac:dyDescent="0.25">
      <c r="K322" s="17">
        <f t="shared" si="32"/>
        <v>320</v>
      </c>
      <c r="L322" s="17">
        <f t="shared" si="33"/>
        <v>319</v>
      </c>
      <c r="M322" s="22">
        <f t="shared" si="28"/>
        <v>66.317205301658376</v>
      </c>
      <c r="N322" s="22">
        <f t="shared" si="29"/>
        <v>70.221616527055048</v>
      </c>
      <c r="O322" s="22">
        <f t="shared" si="30"/>
        <v>65.316758693636814</v>
      </c>
      <c r="P322" s="22">
        <f t="shared" si="31"/>
        <v>71.22206313507661</v>
      </c>
      <c r="Q322" s="11">
        <f t="shared" si="27"/>
        <v>68.269410914356712</v>
      </c>
      <c r="R322" s="290">
        <v>17.37329675741146</v>
      </c>
    </row>
    <row r="323" spans="11:18" x14ac:dyDescent="0.25">
      <c r="K323" s="17">
        <f t="shared" si="32"/>
        <v>321</v>
      </c>
      <c r="L323" s="17">
        <f t="shared" si="33"/>
        <v>320</v>
      </c>
      <c r="M323" s="22">
        <f t="shared" si="28"/>
        <v>66.320282100383182</v>
      </c>
      <c r="N323" s="22">
        <f t="shared" si="29"/>
        <v>70.218539728330242</v>
      </c>
      <c r="O323" s="22">
        <f t="shared" si="30"/>
        <v>65.321449461073016</v>
      </c>
      <c r="P323" s="22">
        <f t="shared" si="31"/>
        <v>71.217372367640408</v>
      </c>
      <c r="Q323" s="11">
        <f t="shared" ref="Q323:Q386" si="34">IF(L323="","",$E$179)</f>
        <v>68.269410914356712</v>
      </c>
      <c r="R323" s="290">
        <v>17.37329675741146</v>
      </c>
    </row>
    <row r="324" spans="11:18" x14ac:dyDescent="0.25">
      <c r="K324" s="17">
        <f t="shared" si="32"/>
        <v>322</v>
      </c>
      <c r="L324" s="17">
        <f t="shared" si="33"/>
        <v>321</v>
      </c>
      <c r="M324" s="22">
        <f t="shared" si="28"/>
        <v>66.323344396969105</v>
      </c>
      <c r="N324" s="22">
        <f t="shared" si="29"/>
        <v>70.215477431744318</v>
      </c>
      <c r="O324" s="22">
        <f t="shared" si="30"/>
        <v>65.326117943866677</v>
      </c>
      <c r="P324" s="22">
        <f t="shared" si="31"/>
        <v>71.212703884846746</v>
      </c>
      <c r="Q324" s="11">
        <f t="shared" si="34"/>
        <v>68.269410914356712</v>
      </c>
      <c r="R324" s="290">
        <v>17.37329675741146</v>
      </c>
    </row>
    <row r="325" spans="11:18" x14ac:dyDescent="0.25">
      <c r="K325" s="17">
        <f t="shared" si="32"/>
        <v>323</v>
      </c>
      <c r="L325" s="17">
        <f t="shared" si="33"/>
        <v>322</v>
      </c>
      <c r="M325" s="22">
        <f t="shared" ref="M325:M388" si="35">$Q325-TINV(1-95.44/100,$L325-1)*$R325/SQRT($L325)</f>
        <v>66.326392304984182</v>
      </c>
      <c r="N325" s="22">
        <f t="shared" ref="N325:N388" si="36">$Q325+TINV(1-95.44/100,$L325-1)*$R325/SQRT($L325)</f>
        <v>70.212429523729242</v>
      </c>
      <c r="O325" s="22">
        <f t="shared" ref="O325:O388" si="37">$Q325-TINV(1-99.74/100,$L325-1)*$R325/SQRT($L325)</f>
        <v>65.330764317903061</v>
      </c>
      <c r="P325" s="22">
        <f t="shared" ref="P325:P388" si="38">$Q325+TINV(1-99.74/100,$L325-1)*$R325/SQRT($L325)</f>
        <v>71.208057510810363</v>
      </c>
      <c r="Q325" s="11">
        <f t="shared" si="34"/>
        <v>68.269410914356712</v>
      </c>
      <c r="R325" s="290">
        <v>17.37329675741146</v>
      </c>
    </row>
    <row r="326" spans="11:18" x14ac:dyDescent="0.25">
      <c r="K326" s="17">
        <f t="shared" si="32"/>
        <v>324</v>
      </c>
      <c r="L326" s="17">
        <f t="shared" si="33"/>
        <v>323</v>
      </c>
      <c r="M326" s="22">
        <f t="shared" si="35"/>
        <v>66.329425936755229</v>
      </c>
      <c r="N326" s="22">
        <f t="shared" si="36"/>
        <v>70.209395891958195</v>
      </c>
      <c r="O326" s="22">
        <f t="shared" si="37"/>
        <v>65.335388757130218</v>
      </c>
      <c r="P326" s="22">
        <f t="shared" si="38"/>
        <v>71.203433071583206</v>
      </c>
      <c r="Q326" s="11">
        <f t="shared" si="34"/>
        <v>68.269410914356712</v>
      </c>
      <c r="R326" s="290">
        <v>17.37329675741146</v>
      </c>
    </row>
    <row r="327" spans="11:18" x14ac:dyDescent="0.25">
      <c r="K327" s="17">
        <f t="shared" si="32"/>
        <v>325</v>
      </c>
      <c r="L327" s="17">
        <f t="shared" si="33"/>
        <v>324</v>
      </c>
      <c r="M327" s="22">
        <f t="shared" si="35"/>
        <v>66.332445403385194</v>
      </c>
      <c r="N327" s="22">
        <f t="shared" si="36"/>
        <v>70.20637642532823</v>
      </c>
      <c r="O327" s="22">
        <f t="shared" si="37"/>
        <v>65.33999143358615</v>
      </c>
      <c r="P327" s="22">
        <f t="shared" si="38"/>
        <v>71.198830395127274</v>
      </c>
      <c r="Q327" s="11">
        <f t="shared" si="34"/>
        <v>68.269410914356712</v>
      </c>
      <c r="R327" s="290">
        <v>17.37329675741146</v>
      </c>
    </row>
    <row r="328" spans="11:18" x14ac:dyDescent="0.25">
      <c r="K328" s="17">
        <f t="shared" si="32"/>
        <v>326</v>
      </c>
      <c r="L328" s="17">
        <f t="shared" si="33"/>
        <v>325</v>
      </c>
      <c r="M328" s="22">
        <f t="shared" si="35"/>
        <v>66.335450814770283</v>
      </c>
      <c r="N328" s="22">
        <f t="shared" si="36"/>
        <v>70.203371013943141</v>
      </c>
      <c r="O328" s="22">
        <f t="shared" si="37"/>
        <v>65.344572517425817</v>
      </c>
      <c r="P328" s="22">
        <f t="shared" si="38"/>
        <v>71.194249311287606</v>
      </c>
      <c r="Q328" s="11">
        <f t="shared" si="34"/>
        <v>68.269410914356712</v>
      </c>
      <c r="R328" s="290">
        <v>17.37329675741146</v>
      </c>
    </row>
    <row r="329" spans="11:18" x14ac:dyDescent="0.25">
      <c r="K329" s="17">
        <f t="shared" si="32"/>
        <v>327</v>
      </c>
      <c r="L329" s="17">
        <f t="shared" si="33"/>
        <v>326</v>
      </c>
      <c r="M329" s="22">
        <f t="shared" si="35"/>
        <v>66.338442279616714</v>
      </c>
      <c r="N329" s="22">
        <f t="shared" si="36"/>
        <v>70.200379549096709</v>
      </c>
      <c r="O329" s="22">
        <f t="shared" si="37"/>
        <v>65.349132176947506</v>
      </c>
      <c r="P329" s="22">
        <f t="shared" si="38"/>
        <v>71.189689651765917</v>
      </c>
      <c r="Q329" s="11">
        <f t="shared" si="34"/>
        <v>68.269410914356712</v>
      </c>
      <c r="R329" s="290">
        <v>17.37329675741146</v>
      </c>
    </row>
    <row r="330" spans="11:18" x14ac:dyDescent="0.25">
      <c r="K330" s="17">
        <f t="shared" si="32"/>
        <v>328</v>
      </c>
      <c r="L330" s="17">
        <f t="shared" si="33"/>
        <v>327</v>
      </c>
      <c r="M330" s="22">
        <f t="shared" si="35"/>
        <v>66.341419905457315</v>
      </c>
      <c r="N330" s="22">
        <f t="shared" si="36"/>
        <v>70.197401923256109</v>
      </c>
      <c r="O330" s="22">
        <f t="shared" si="37"/>
        <v>65.353670578618818</v>
      </c>
      <c r="P330" s="22">
        <f t="shared" si="38"/>
        <v>71.185151250094606</v>
      </c>
      <c r="Q330" s="11">
        <f t="shared" si="34"/>
        <v>68.269410914356712</v>
      </c>
      <c r="R330" s="290">
        <v>17.37329675741146</v>
      </c>
    </row>
    <row r="331" spans="11:18" x14ac:dyDescent="0.25">
      <c r="K331" s="17">
        <f t="shared" si="32"/>
        <v>329</v>
      </c>
      <c r="L331" s="17">
        <f t="shared" si="33"/>
        <v>328</v>
      </c>
      <c r="M331" s="22">
        <f t="shared" si="35"/>
        <v>66.34438379866765</v>
      </c>
      <c r="N331" s="22">
        <f t="shared" si="36"/>
        <v>70.194438030045774</v>
      </c>
      <c r="O331" s="22">
        <f t="shared" si="37"/>
        <v>65.358187887102105</v>
      </c>
      <c r="P331" s="22">
        <f t="shared" si="38"/>
        <v>71.180633941611319</v>
      </c>
      <c r="Q331" s="11">
        <f t="shared" si="34"/>
        <v>68.269410914356712</v>
      </c>
      <c r="R331" s="290">
        <v>17.37329675741146</v>
      </c>
    </row>
    <row r="332" spans="11:18" x14ac:dyDescent="0.25">
      <c r="K332" s="17">
        <f t="shared" si="32"/>
        <v>330</v>
      </c>
      <c r="L332" s="17">
        <f t="shared" si="33"/>
        <v>329</v>
      </c>
      <c r="M332" s="22">
        <f t="shared" si="35"/>
        <v>66.347334064482055</v>
      </c>
      <c r="N332" s="22">
        <f t="shared" si="36"/>
        <v>70.191487764231368</v>
      </c>
      <c r="O332" s="22">
        <f t="shared" si="37"/>
        <v>65.362684265279754</v>
      </c>
      <c r="P332" s="22">
        <f t="shared" si="38"/>
        <v>71.17613756343367</v>
      </c>
      <c r="Q332" s="11">
        <f t="shared" si="34"/>
        <v>68.269410914356712</v>
      </c>
      <c r="R332" s="290">
        <v>17.37329675741146</v>
      </c>
    </row>
    <row r="333" spans="11:18" x14ac:dyDescent="0.25">
      <c r="K333" s="17">
        <f t="shared" si="32"/>
        <v>331</v>
      </c>
      <c r="L333" s="17">
        <f t="shared" si="33"/>
        <v>330</v>
      </c>
      <c r="M333" s="22">
        <f t="shared" si="35"/>
        <v>66.35027080700938</v>
      </c>
      <c r="N333" s="22">
        <f t="shared" si="36"/>
        <v>70.188551021704043</v>
      </c>
      <c r="O333" s="22">
        <f t="shared" si="37"/>
        <v>65.367159874278627</v>
      </c>
      <c r="P333" s="22">
        <f t="shared" si="38"/>
        <v>71.171661954434796</v>
      </c>
      <c r="Q333" s="11">
        <f t="shared" si="34"/>
        <v>68.269410914356712</v>
      </c>
      <c r="R333" s="290">
        <v>17.37329675741146</v>
      </c>
    </row>
    <row r="334" spans="11:18" x14ac:dyDescent="0.25">
      <c r="K334" s="17">
        <f t="shared" si="32"/>
        <v>332</v>
      </c>
      <c r="L334" s="17">
        <f t="shared" si="33"/>
        <v>331</v>
      </c>
      <c r="M334" s="22">
        <f t="shared" si="35"/>
        <v>66.353194129248251</v>
      </c>
      <c r="N334" s="22">
        <f t="shared" si="36"/>
        <v>70.185627699465172</v>
      </c>
      <c r="O334" s="22">
        <f t="shared" si="37"/>
        <v>65.371614873494437</v>
      </c>
      <c r="P334" s="22">
        <f t="shared" si="38"/>
        <v>71.167206955218987</v>
      </c>
      <c r="Q334" s="11">
        <f t="shared" si="34"/>
        <v>68.269410914356712</v>
      </c>
      <c r="R334" s="290">
        <v>17.37329675741146</v>
      </c>
    </row>
    <row r="335" spans="11:18" x14ac:dyDescent="0.25">
      <c r="K335" s="17">
        <f t="shared" si="32"/>
        <v>333</v>
      </c>
      <c r="L335" s="17">
        <f t="shared" si="33"/>
        <v>332</v>
      </c>
      <c r="M335" s="22">
        <f t="shared" si="35"/>
        <v>66.356104133102434</v>
      </c>
      <c r="N335" s="22">
        <f t="shared" si="36"/>
        <v>70.182717695610989</v>
      </c>
      <c r="O335" s="22">
        <f t="shared" si="37"/>
        <v>65.376049420615601</v>
      </c>
      <c r="P335" s="22">
        <f t="shared" si="38"/>
        <v>71.162772408097823</v>
      </c>
      <c r="Q335" s="11">
        <f t="shared" si="34"/>
        <v>68.269410914356712</v>
      </c>
      <c r="R335" s="290">
        <v>17.37329675741146</v>
      </c>
    </row>
    <row r="336" spans="11:18" x14ac:dyDescent="0.25">
      <c r="K336" s="17">
        <f t="shared" si="32"/>
        <v>334</v>
      </c>
      <c r="L336" s="17">
        <f t="shared" si="33"/>
        <v>333</v>
      </c>
      <c r="M336" s="22">
        <f t="shared" si="35"/>
        <v>66.359000919395612</v>
      </c>
      <c r="N336" s="22">
        <f t="shared" si="36"/>
        <v>70.179820909317812</v>
      </c>
      <c r="O336" s="22">
        <f t="shared" si="37"/>
        <v>65.380463671646623</v>
      </c>
      <c r="P336" s="22">
        <f t="shared" si="38"/>
        <v>71.1583581570668</v>
      </c>
      <c r="Q336" s="11">
        <f t="shared" si="34"/>
        <v>68.269410914356712</v>
      </c>
      <c r="R336" s="290">
        <v>17.37329675741146</v>
      </c>
    </row>
    <row r="337" spans="11:18" x14ac:dyDescent="0.25">
      <c r="K337" s="17">
        <f t="shared" si="32"/>
        <v>335</v>
      </c>
      <c r="L337" s="17">
        <f t="shared" si="33"/>
        <v>334</v>
      </c>
      <c r="M337" s="22">
        <f t="shared" si="35"/>
        <v>66.361884587886138</v>
      </c>
      <c r="N337" s="22">
        <f t="shared" si="36"/>
        <v>70.176937240827286</v>
      </c>
      <c r="O337" s="22">
        <f t="shared" si="37"/>
        <v>65.384857780931114</v>
      </c>
      <c r="P337" s="22">
        <f t="shared" si="38"/>
        <v>71.15396404778231</v>
      </c>
      <c r="Q337" s="11">
        <f t="shared" si="34"/>
        <v>68.269410914356712</v>
      </c>
      <c r="R337" s="290">
        <v>17.37329675741146</v>
      </c>
    </row>
    <row r="338" spans="11:18" x14ac:dyDescent="0.25">
      <c r="K338" s="17">
        <f t="shared" si="32"/>
        <v>336</v>
      </c>
      <c r="L338" s="17">
        <f t="shared" si="33"/>
        <v>335</v>
      </c>
      <c r="M338" s="22">
        <f t="shared" si="35"/>
        <v>66.364755237281472</v>
      </c>
      <c r="N338" s="22">
        <f t="shared" si="36"/>
        <v>70.174066591431952</v>
      </c>
      <c r="O338" s="22">
        <f t="shared" si="37"/>
        <v>65.389231901174568</v>
      </c>
      <c r="P338" s="22">
        <f t="shared" si="38"/>
        <v>71.149589927538855</v>
      </c>
      <c r="Q338" s="11">
        <f t="shared" si="34"/>
        <v>68.269410914356712</v>
      </c>
      <c r="R338" s="290">
        <v>17.37329675741146</v>
      </c>
    </row>
    <row r="339" spans="11:18" x14ac:dyDescent="0.25">
      <c r="K339" s="17">
        <f t="shared" si="32"/>
        <v>337</v>
      </c>
      <c r="L339" s="17">
        <f t="shared" si="33"/>
        <v>336</v>
      </c>
      <c r="M339" s="22">
        <f t="shared" si="35"/>
        <v>66.36761296525232</v>
      </c>
      <c r="N339" s="22">
        <f t="shared" si="36"/>
        <v>70.171208863461104</v>
      </c>
      <c r="O339" s="22">
        <f t="shared" si="37"/>
        <v>65.393586183466581</v>
      </c>
      <c r="P339" s="22">
        <f t="shared" si="38"/>
        <v>71.145235645246842</v>
      </c>
      <c r="Q339" s="11">
        <f t="shared" si="34"/>
        <v>68.269410914356712</v>
      </c>
      <c r="R339" s="290">
        <v>17.37329675741146</v>
      </c>
    </row>
    <row r="340" spans="11:18" x14ac:dyDescent="0.25">
      <c r="K340" s="17">
        <f t="shared" si="32"/>
        <v>338</v>
      </c>
      <c r="L340" s="17">
        <f t="shared" si="33"/>
        <v>337</v>
      </c>
      <c r="M340" s="22">
        <f t="shared" si="35"/>
        <v>66.370457868446579</v>
      </c>
      <c r="N340" s="22">
        <f t="shared" si="36"/>
        <v>70.168363960266845</v>
      </c>
      <c r="O340" s="22">
        <f t="shared" si="37"/>
        <v>65.397920777302716</v>
      </c>
      <c r="P340" s="22">
        <f t="shared" si="38"/>
        <v>71.140901051410708</v>
      </c>
      <c r="Q340" s="11">
        <f t="shared" si="34"/>
        <v>68.269410914356712</v>
      </c>
      <c r="R340" s="290">
        <v>17.37329675741146</v>
      </c>
    </row>
    <row r="341" spans="11:18" x14ac:dyDescent="0.25">
      <c r="K341" s="17">
        <f t="shared" si="32"/>
        <v>339</v>
      </c>
      <c r="L341" s="17">
        <f t="shared" si="33"/>
        <v>338</v>
      </c>
      <c r="M341" s="22">
        <f t="shared" si="35"/>
        <v>66.373290042503157</v>
      </c>
      <c r="N341" s="22">
        <f t="shared" si="36"/>
        <v>70.165531786210266</v>
      </c>
      <c r="O341" s="22">
        <f t="shared" si="37"/>
        <v>65.402235830606202</v>
      </c>
      <c r="P341" s="22">
        <f t="shared" si="38"/>
        <v>71.136585998107222</v>
      </c>
      <c r="Q341" s="11">
        <f t="shared" si="34"/>
        <v>68.269410914356712</v>
      </c>
      <c r="R341" s="290">
        <v>17.37329675741146</v>
      </c>
    </row>
    <row r="342" spans="11:18" x14ac:dyDescent="0.25">
      <c r="K342" s="17">
        <f t="shared" si="32"/>
        <v>340</v>
      </c>
      <c r="L342" s="17">
        <f t="shared" si="33"/>
        <v>339</v>
      </c>
      <c r="M342" s="22">
        <f t="shared" si="35"/>
        <v>66.376109582065411</v>
      </c>
      <c r="N342" s="22">
        <f t="shared" si="36"/>
        <v>70.162712246648013</v>
      </c>
      <c r="O342" s="22">
        <f t="shared" si="37"/>
        <v>65.406531489748957</v>
      </c>
      <c r="P342" s="22">
        <f t="shared" si="38"/>
        <v>71.132290338964467</v>
      </c>
      <c r="Q342" s="11">
        <f t="shared" si="34"/>
        <v>68.269410914356712</v>
      </c>
      <c r="R342" s="290">
        <v>17.37329675741146</v>
      </c>
    </row>
    <row r="343" spans="11:18" x14ac:dyDescent="0.25">
      <c r="K343" s="17">
        <f t="shared" si="32"/>
        <v>341</v>
      </c>
      <c r="L343" s="17">
        <f t="shared" si="33"/>
        <v>340</v>
      </c>
      <c r="M343" s="22">
        <f t="shared" si="35"/>
        <v>66.37891658079441</v>
      </c>
      <c r="N343" s="22">
        <f t="shared" si="36"/>
        <v>70.159905247919014</v>
      </c>
      <c r="O343" s="22">
        <f t="shared" si="37"/>
        <v>65.410807899572589</v>
      </c>
      <c r="P343" s="22">
        <f t="shared" si="38"/>
        <v>71.128013929140835</v>
      </c>
      <c r="Q343" s="11">
        <f t="shared" si="34"/>
        <v>68.269410914356712</v>
      </c>
      <c r="R343" s="290">
        <v>17.37329675741146</v>
      </c>
    </row>
    <row r="344" spans="11:18" x14ac:dyDescent="0.25">
      <c r="K344" s="17">
        <f t="shared" si="32"/>
        <v>342</v>
      </c>
      <c r="L344" s="17">
        <f t="shared" si="33"/>
        <v>341</v>
      </c>
      <c r="M344" s="22">
        <f t="shared" si="35"/>
        <v>66.381711131382076</v>
      </c>
      <c r="N344" s="22">
        <f t="shared" si="36"/>
        <v>70.157110697331348</v>
      </c>
      <c r="O344" s="22">
        <f t="shared" si="37"/>
        <v>65.41506520340883</v>
      </c>
      <c r="P344" s="22">
        <f t="shared" si="38"/>
        <v>71.123756625304594</v>
      </c>
      <c r="Q344" s="11">
        <f t="shared" si="34"/>
        <v>68.269410914356712</v>
      </c>
      <c r="R344" s="290">
        <v>17.37329675741146</v>
      </c>
    </row>
    <row r="345" spans="11:18" x14ac:dyDescent="0.25">
      <c r="K345" s="17">
        <f t="shared" si="32"/>
        <v>343</v>
      </c>
      <c r="L345" s="17">
        <f t="shared" si="33"/>
        <v>342</v>
      </c>
      <c r="M345" s="22">
        <f t="shared" si="35"/>
        <v>66.384493325564023</v>
      </c>
      <c r="N345" s="22">
        <f t="shared" si="36"/>
        <v>70.154328503149401</v>
      </c>
      <c r="O345" s="22">
        <f t="shared" si="37"/>
        <v>65.41930354309973</v>
      </c>
      <c r="P345" s="22">
        <f t="shared" si="38"/>
        <v>71.119518285613694</v>
      </c>
      <c r="Q345" s="11">
        <f t="shared" si="34"/>
        <v>68.269410914356712</v>
      </c>
      <c r="R345" s="290">
        <v>17.37329675741146</v>
      </c>
    </row>
    <row r="346" spans="11:18" x14ac:dyDescent="0.25">
      <c r="K346" s="17">
        <f t="shared" si="32"/>
        <v>344</v>
      </c>
      <c r="L346" s="17">
        <f t="shared" si="33"/>
        <v>343</v>
      </c>
      <c r="M346" s="22">
        <f t="shared" si="35"/>
        <v>66.38726325413208</v>
      </c>
      <c r="N346" s="22">
        <f t="shared" si="36"/>
        <v>70.151558574581344</v>
      </c>
      <c r="O346" s="22">
        <f t="shared" si="37"/>
        <v>65.423523059017498</v>
      </c>
      <c r="P346" s="22">
        <f t="shared" si="38"/>
        <v>71.115298769695926</v>
      </c>
      <c r="Q346" s="11">
        <f t="shared" si="34"/>
        <v>68.269410914356712</v>
      </c>
      <c r="R346" s="290">
        <v>17.37329675741146</v>
      </c>
    </row>
    <row r="347" spans="11:18" x14ac:dyDescent="0.25">
      <c r="K347" s="17">
        <f t="shared" si="32"/>
        <v>345</v>
      </c>
      <c r="L347" s="17">
        <f t="shared" si="33"/>
        <v>344</v>
      </c>
      <c r="M347" s="22">
        <f t="shared" si="35"/>
        <v>66.390021006946967</v>
      </c>
      <c r="N347" s="22">
        <f t="shared" si="36"/>
        <v>70.148800821766457</v>
      </c>
      <c r="O347" s="22">
        <f t="shared" si="37"/>
        <v>65.427723890084025</v>
      </c>
      <c r="P347" s="22">
        <f t="shared" si="38"/>
        <v>71.111097938629399</v>
      </c>
      <c r="Q347" s="11">
        <f t="shared" si="34"/>
        <v>68.269410914356712</v>
      </c>
      <c r="R347" s="290">
        <v>17.37329675741146</v>
      </c>
    </row>
    <row r="348" spans="11:18" x14ac:dyDescent="0.25">
      <c r="K348" s="17">
        <f t="shared" si="32"/>
        <v>346</v>
      </c>
      <c r="L348" s="17">
        <f t="shared" si="33"/>
        <v>345</v>
      </c>
      <c r="M348" s="22">
        <f t="shared" si="35"/>
        <v>66.392766672950344</v>
      </c>
      <c r="N348" s="22">
        <f t="shared" si="36"/>
        <v>70.146055155763079</v>
      </c>
      <c r="O348" s="22">
        <f t="shared" si="37"/>
        <v>65.431906173790125</v>
      </c>
      <c r="P348" s="22">
        <f t="shared" si="38"/>
        <v>71.106915654923299</v>
      </c>
      <c r="Q348" s="11">
        <f t="shared" si="34"/>
        <v>68.269410914356712</v>
      </c>
      <c r="R348" s="290">
        <v>17.37329675741146</v>
      </c>
    </row>
    <row r="349" spans="11:18" x14ac:dyDescent="0.25">
      <c r="K349" s="17">
        <f t="shared" si="32"/>
        <v>347</v>
      </c>
      <c r="L349" s="17">
        <f t="shared" si="33"/>
        <v>346</v>
      </c>
      <c r="M349" s="22">
        <f t="shared" si="35"/>
        <v>66.395500340176909</v>
      </c>
      <c r="N349" s="22">
        <f t="shared" si="36"/>
        <v>70.143321488536515</v>
      </c>
      <c r="O349" s="22">
        <f t="shared" si="37"/>
        <v>65.436070046214383</v>
      </c>
      <c r="P349" s="22">
        <f t="shared" si="38"/>
        <v>71.102751782499041</v>
      </c>
      <c r="Q349" s="11">
        <f t="shared" si="34"/>
        <v>68.269410914356712</v>
      </c>
      <c r="R349" s="290">
        <v>17.37329675741146</v>
      </c>
    </row>
    <row r="350" spans="11:18" x14ac:dyDescent="0.25">
      <c r="K350" s="17">
        <f t="shared" si="32"/>
        <v>348</v>
      </c>
      <c r="L350" s="17">
        <f t="shared" si="33"/>
        <v>347</v>
      </c>
      <c r="M350" s="22">
        <f t="shared" si="35"/>
        <v>66.398222095766357</v>
      </c>
      <c r="N350" s="22">
        <f t="shared" si="36"/>
        <v>70.140599732947067</v>
      </c>
      <c r="O350" s="22">
        <f t="shared" si="37"/>
        <v>65.440215642041778</v>
      </c>
      <c r="P350" s="22">
        <f t="shared" si="38"/>
        <v>71.098606186671645</v>
      </c>
      <c r="Q350" s="11">
        <f t="shared" si="34"/>
        <v>68.269410914356712</v>
      </c>
      <c r="R350" s="290">
        <v>17.37329675741146</v>
      </c>
    </row>
    <row r="351" spans="11:18" x14ac:dyDescent="0.25">
      <c r="K351" s="17">
        <f t="shared" si="32"/>
        <v>349</v>
      </c>
      <c r="L351" s="17">
        <f t="shared" si="33"/>
        <v>348</v>
      </c>
      <c r="M351" s="22">
        <f t="shared" si="35"/>
        <v>66.400932025974882</v>
      </c>
      <c r="N351" s="22">
        <f t="shared" si="36"/>
        <v>70.137889802738542</v>
      </c>
      <c r="O351" s="22">
        <f t="shared" si="37"/>
        <v>65.444343094581996</v>
      </c>
      <c r="P351" s="22">
        <f t="shared" si="38"/>
        <v>71.094478734131428</v>
      </c>
      <c r="Q351" s="11">
        <f t="shared" si="34"/>
        <v>68.269410914356712</v>
      </c>
      <c r="R351" s="290">
        <v>17.37329675741146</v>
      </c>
    </row>
    <row r="352" spans="11:18" x14ac:dyDescent="0.25">
      <c r="K352" s="17">
        <f t="shared" si="32"/>
        <v>350</v>
      </c>
      <c r="L352" s="17">
        <f t="shared" si="33"/>
        <v>349</v>
      </c>
      <c r="M352" s="22">
        <f t="shared" si="35"/>
        <v>66.40363021618677</v>
      </c>
      <c r="N352" s="22">
        <f t="shared" si="36"/>
        <v>70.135191612526654</v>
      </c>
      <c r="O352" s="22">
        <f t="shared" si="37"/>
        <v>65.448452535787354</v>
      </c>
      <c r="P352" s="22">
        <f t="shared" si="38"/>
        <v>71.09036929292607</v>
      </c>
      <c r="Q352" s="11">
        <f t="shared" si="34"/>
        <v>68.269410914356712</v>
      </c>
      <c r="R352" s="290">
        <v>17.37329675741146</v>
      </c>
    </row>
    <row r="353" spans="11:18" x14ac:dyDescent="0.25">
      <c r="K353" s="17">
        <f t="shared" si="32"/>
        <v>351</v>
      </c>
      <c r="L353" s="17">
        <f t="shared" si="33"/>
        <v>350</v>
      </c>
      <c r="M353" s="22">
        <f t="shared" si="35"/>
        <v>66.406316750925669</v>
      </c>
      <c r="N353" s="22">
        <f t="shared" si="36"/>
        <v>70.132505077787755</v>
      </c>
      <c r="O353" s="22">
        <f t="shared" si="37"/>
        <v>65.452544096270643</v>
      </c>
      <c r="P353" s="22">
        <f t="shared" si="38"/>
        <v>71.086277732442781</v>
      </c>
      <c r="Q353" s="11">
        <f t="shared" si="34"/>
        <v>68.269410914356712</v>
      </c>
      <c r="R353" s="290">
        <v>17.37329675741146</v>
      </c>
    </row>
    <row r="354" spans="11:18" x14ac:dyDescent="0.25">
      <c r="K354" s="17">
        <f t="shared" si="32"/>
        <v>352</v>
      </c>
      <c r="L354" s="17">
        <f t="shared" si="33"/>
        <v>351</v>
      </c>
      <c r="M354" s="22">
        <f t="shared" si="35"/>
        <v>66.408991713865703</v>
      </c>
      <c r="N354" s="22">
        <f t="shared" si="36"/>
        <v>70.129830114847721</v>
      </c>
      <c r="O354" s="22">
        <f t="shared" si="37"/>
        <v>65.45661790532246</v>
      </c>
      <c r="P354" s="22">
        <f t="shared" si="38"/>
        <v>71.082203923390963</v>
      </c>
      <c r="Q354" s="11">
        <f t="shared" si="34"/>
        <v>68.269410914356712</v>
      </c>
      <c r="R354" s="290">
        <v>17.37329675741146</v>
      </c>
    </row>
    <row r="355" spans="11:18" x14ac:dyDescent="0.25">
      <c r="K355" s="17">
        <f t="shared" si="32"/>
        <v>353</v>
      </c>
      <c r="L355" s="17">
        <f t="shared" si="33"/>
        <v>352</v>
      </c>
      <c r="M355" s="22">
        <f t="shared" si="35"/>
        <v>66.411655187842456</v>
      </c>
      <c r="N355" s="22">
        <f t="shared" si="36"/>
        <v>70.127166640870968</v>
      </c>
      <c r="O355" s="22">
        <f t="shared" si="37"/>
        <v>65.460674090928379</v>
      </c>
      <c r="P355" s="22">
        <f t="shared" si="38"/>
        <v>71.078147737785045</v>
      </c>
      <c r="Q355" s="11">
        <f t="shared" si="34"/>
        <v>68.269410914356712</v>
      </c>
      <c r="R355" s="290">
        <v>17.37329675741146</v>
      </c>
    </row>
    <row r="356" spans="11:18" x14ac:dyDescent="0.25">
      <c r="K356" s="17">
        <f t="shared" si="32"/>
        <v>354</v>
      </c>
      <c r="L356" s="17">
        <f t="shared" si="33"/>
        <v>353</v>
      </c>
      <c r="M356" s="22">
        <f t="shared" si="35"/>
        <v>66.414307254863687</v>
      </c>
      <c r="N356" s="22">
        <f t="shared" si="36"/>
        <v>70.124514573849737</v>
      </c>
      <c r="O356" s="22">
        <f t="shared" si="37"/>
        <v>65.464712779785913</v>
      </c>
      <c r="P356" s="22">
        <f t="shared" si="38"/>
        <v>71.074109048927511</v>
      </c>
      <c r="Q356" s="11">
        <f t="shared" si="34"/>
        <v>68.269410914356712</v>
      </c>
      <c r="R356" s="290">
        <v>17.37329675741146</v>
      </c>
    </row>
    <row r="357" spans="11:18" x14ac:dyDescent="0.25">
      <c r="K357" s="17">
        <f t="shared" si="32"/>
        <v>355</v>
      </c>
      <c r="L357" s="17">
        <f t="shared" si="33"/>
        <v>354</v>
      </c>
      <c r="M357" s="22">
        <f t="shared" si="35"/>
        <v>66.416947996119958</v>
      </c>
      <c r="N357" s="22">
        <f t="shared" si="36"/>
        <v>70.121873832593465</v>
      </c>
      <c r="O357" s="22">
        <f t="shared" si="37"/>
        <v>65.468734097321033</v>
      </c>
      <c r="P357" s="22">
        <f t="shared" si="38"/>
        <v>71.070087731392391</v>
      </c>
      <c r="Q357" s="11">
        <f t="shared" si="34"/>
        <v>68.269410914356712</v>
      </c>
      <c r="R357" s="290">
        <v>17.37329675741146</v>
      </c>
    </row>
    <row r="358" spans="11:18" x14ac:dyDescent="0.25">
      <c r="K358" s="17">
        <f t="shared" si="32"/>
        <v>356</v>
      </c>
      <c r="L358" s="17">
        <f t="shared" si="33"/>
        <v>355</v>
      </c>
      <c r="M358" s="22">
        <f t="shared" si="35"/>
        <v>66.419577491995113</v>
      </c>
      <c r="N358" s="22">
        <f t="shared" si="36"/>
        <v>70.11924433671831</v>
      </c>
      <c r="O358" s="22">
        <f t="shared" si="37"/>
        <v>65.472738167704591</v>
      </c>
      <c r="P358" s="22">
        <f t="shared" si="38"/>
        <v>71.066083661008832</v>
      </c>
      <c r="Q358" s="11">
        <f t="shared" si="34"/>
        <v>68.269410914356712</v>
      </c>
      <c r="R358" s="290">
        <v>17.37329675741146</v>
      </c>
    </row>
    <row r="359" spans="11:18" x14ac:dyDescent="0.25">
      <c r="K359" s="17">
        <f t="shared" si="32"/>
        <v>357</v>
      </c>
      <c r="L359" s="17">
        <f t="shared" si="33"/>
        <v>356</v>
      </c>
      <c r="M359" s="22">
        <f t="shared" si="35"/>
        <v>66.422195822076503</v>
      </c>
      <c r="N359" s="22">
        <f t="shared" si="36"/>
        <v>70.11662600663692</v>
      </c>
      <c r="O359" s="22">
        <f t="shared" si="37"/>
        <v>65.476725113868383</v>
      </c>
      <c r="P359" s="22">
        <f t="shared" si="38"/>
        <v>71.06209671484504</v>
      </c>
      <c r="Q359" s="11">
        <f t="shared" si="34"/>
        <v>68.269410914356712</v>
      </c>
      <c r="R359" s="290">
        <v>17.37329675741146</v>
      </c>
    </row>
    <row r="360" spans="11:18" x14ac:dyDescent="0.25">
      <c r="K360" s="17">
        <f t="shared" si="32"/>
        <v>358</v>
      </c>
      <c r="L360" s="17">
        <f t="shared" si="33"/>
        <v>357</v>
      </c>
      <c r="M360" s="22">
        <f t="shared" si="35"/>
        <v>66.424803065165122</v>
      </c>
      <c r="N360" s="22">
        <f t="shared" si="36"/>
        <v>70.114018763548302</v>
      </c>
      <c r="O360" s="22">
        <f t="shared" si="37"/>
        <v>65.480695057521046</v>
      </c>
      <c r="P360" s="22">
        <f t="shared" si="38"/>
        <v>71.058126771192377</v>
      </c>
      <c r="Q360" s="11">
        <f t="shared" si="34"/>
        <v>68.269410914356712</v>
      </c>
      <c r="R360" s="290">
        <v>17.37329675741146</v>
      </c>
    </row>
    <row r="361" spans="11:18" x14ac:dyDescent="0.25">
      <c r="K361" s="17">
        <f t="shared" si="32"/>
        <v>359</v>
      </c>
      <c r="L361" s="17">
        <f t="shared" si="33"/>
        <v>358</v>
      </c>
      <c r="M361" s="22">
        <f t="shared" si="35"/>
        <v>66.427399299285568</v>
      </c>
      <c r="N361" s="22">
        <f t="shared" si="36"/>
        <v>70.111422529427855</v>
      </c>
      <c r="O361" s="22">
        <f t="shared" si="37"/>
        <v>65.484648119163637</v>
      </c>
      <c r="P361" s="22">
        <f t="shared" si="38"/>
        <v>71.054173709549787</v>
      </c>
      <c r="Q361" s="11">
        <f t="shared" si="34"/>
        <v>68.269410914356712</v>
      </c>
      <c r="R361" s="290">
        <v>17.37329675741146</v>
      </c>
    </row>
    <row r="362" spans="11:18" x14ac:dyDescent="0.25">
      <c r="K362" s="17">
        <f t="shared" si="32"/>
        <v>360</v>
      </c>
      <c r="L362" s="17">
        <f t="shared" si="33"/>
        <v>359</v>
      </c>
      <c r="M362" s="22">
        <f t="shared" si="35"/>
        <v>66.429984601695878</v>
      </c>
      <c r="N362" s="22">
        <f t="shared" si="36"/>
        <v>70.108837227017546</v>
      </c>
      <c r="O362" s="22">
        <f t="shared" si="37"/>
        <v>65.488584418104963</v>
      </c>
      <c r="P362" s="22">
        <f t="shared" si="38"/>
        <v>71.05023741060846</v>
      </c>
      <c r="Q362" s="11">
        <f t="shared" si="34"/>
        <v>68.269410914356712</v>
      </c>
      <c r="R362" s="290">
        <v>17.37329675741146</v>
      </c>
    </row>
    <row r="363" spans="11:18" x14ac:dyDescent="0.25">
      <c r="K363" s="17">
        <f t="shared" si="32"/>
        <v>361</v>
      </c>
      <c r="L363" s="17">
        <f t="shared" si="33"/>
        <v>360</v>
      </c>
      <c r="M363" s="22">
        <f t="shared" si="35"/>
        <v>66.432559048897147</v>
      </c>
      <c r="N363" s="22">
        <f t="shared" si="36"/>
        <v>70.106262779816277</v>
      </c>
      <c r="O363" s="22">
        <f t="shared" si="37"/>
        <v>65.492504072476763</v>
      </c>
      <c r="P363" s="22">
        <f t="shared" si="38"/>
        <v>71.046317756236661</v>
      </c>
      <c r="Q363" s="11">
        <f t="shared" si="34"/>
        <v>68.269410914356712</v>
      </c>
      <c r="R363" s="290">
        <v>17.37329675741146</v>
      </c>
    </row>
    <row r="364" spans="11:18" x14ac:dyDescent="0.25">
      <c r="K364" s="17">
        <f t="shared" si="32"/>
        <v>362</v>
      </c>
      <c r="L364" s="17">
        <f t="shared" si="33"/>
        <v>361</v>
      </c>
      <c r="M364" s="22">
        <f t="shared" si="35"/>
        <v>66.43512271664305</v>
      </c>
      <c r="N364" s="22">
        <f t="shared" si="36"/>
        <v>70.103699112070373</v>
      </c>
      <c r="O364" s="22">
        <f t="shared" si="37"/>
        <v>65.496407199248566</v>
      </c>
      <c r="P364" s="22">
        <f t="shared" si="38"/>
        <v>71.042414629464858</v>
      </c>
      <c r="Q364" s="11">
        <f t="shared" si="34"/>
        <v>68.269410914356712</v>
      </c>
      <c r="R364" s="290">
        <v>17.37329675741146</v>
      </c>
    </row>
    <row r="365" spans="11:18" x14ac:dyDescent="0.25">
      <c r="K365" s="17">
        <f t="shared" si="32"/>
        <v>363</v>
      </c>
      <c r="L365" s="17">
        <f t="shared" si="33"/>
        <v>362</v>
      </c>
      <c r="M365" s="22">
        <f t="shared" si="35"/>
        <v>66.437675679949194</v>
      </c>
      <c r="N365" s="22">
        <f t="shared" si="36"/>
        <v>70.101146148764229</v>
      </c>
      <c r="O365" s="22">
        <f t="shared" si="37"/>
        <v>65.500293914242349</v>
      </c>
      <c r="P365" s="22">
        <f t="shared" si="38"/>
        <v>71.038527914471075</v>
      </c>
      <c r="Q365" s="11">
        <f t="shared" si="34"/>
        <v>68.269410914356712</v>
      </c>
      <c r="R365" s="290">
        <v>17.37329675741146</v>
      </c>
    </row>
    <row r="366" spans="11:18" x14ac:dyDescent="0.25">
      <c r="K366" s="17">
        <f t="shared" ref="K366:K429" si="39">K365+1</f>
        <v>364</v>
      </c>
      <c r="L366" s="17">
        <f t="shared" ref="L366:L429" si="40">L365+1</f>
        <v>363</v>
      </c>
      <c r="M366" s="22">
        <f t="shared" si="35"/>
        <v>66.440218013102353</v>
      </c>
      <c r="N366" s="22">
        <f t="shared" si="36"/>
        <v>70.098603815611071</v>
      </c>
      <c r="O366" s="22">
        <f t="shared" si="37"/>
        <v>65.504164332146928</v>
      </c>
      <c r="P366" s="22">
        <f t="shared" si="38"/>
        <v>71.034657496566496</v>
      </c>
      <c r="Q366" s="11">
        <f t="shared" si="34"/>
        <v>68.269410914356712</v>
      </c>
      <c r="R366" s="290">
        <v>17.37329675741146</v>
      </c>
    </row>
    <row r="367" spans="11:18" x14ac:dyDescent="0.25">
      <c r="K367" s="17">
        <f t="shared" si="39"/>
        <v>365</v>
      </c>
      <c r="L367" s="17">
        <f t="shared" si="40"/>
        <v>364</v>
      </c>
      <c r="M367" s="22">
        <f t="shared" si="35"/>
        <v>66.442749789669563</v>
      </c>
      <c r="N367" s="22">
        <f t="shared" si="36"/>
        <v>70.096072039043861</v>
      </c>
      <c r="O367" s="22">
        <f t="shared" si="37"/>
        <v>65.508018566532286</v>
      </c>
      <c r="P367" s="22">
        <f t="shared" si="38"/>
        <v>71.030803262181138</v>
      </c>
      <c r="Q367" s="11">
        <f t="shared" si="34"/>
        <v>68.269410914356712</v>
      </c>
      <c r="R367" s="290">
        <v>17.37329675741146</v>
      </c>
    </row>
    <row r="368" spans="11:18" x14ac:dyDescent="0.25">
      <c r="K368" s="17">
        <f t="shared" si="39"/>
        <v>366</v>
      </c>
      <c r="L368" s="17">
        <f t="shared" si="40"/>
        <v>365</v>
      </c>
      <c r="M368" s="22">
        <f t="shared" si="35"/>
        <v>66.445271082507006</v>
      </c>
      <c r="N368" s="22">
        <f t="shared" si="36"/>
        <v>70.093550746206418</v>
      </c>
      <c r="O368" s="22">
        <f t="shared" si="37"/>
        <v>65.511856729863482</v>
      </c>
      <c r="P368" s="22">
        <f t="shared" si="38"/>
        <v>71.026965098849942</v>
      </c>
      <c r="Q368" s="11">
        <f t="shared" si="34"/>
        <v>68.269410914356712</v>
      </c>
      <c r="R368" s="290">
        <v>17.37329675741146</v>
      </c>
    </row>
    <row r="369" spans="11:18" x14ac:dyDescent="0.25">
      <c r="K369" s="17">
        <f t="shared" si="39"/>
        <v>367</v>
      </c>
      <c r="L369" s="17">
        <f t="shared" si="40"/>
        <v>366</v>
      </c>
      <c r="M369" s="22">
        <f t="shared" si="35"/>
        <v>66.44778196376889</v>
      </c>
      <c r="N369" s="22">
        <f t="shared" si="36"/>
        <v>70.091039864944534</v>
      </c>
      <c r="O369" s="22">
        <f t="shared" si="37"/>
        <v>65.515678933514423</v>
      </c>
      <c r="P369" s="22">
        <f t="shared" si="38"/>
        <v>71.023142895199001</v>
      </c>
      <c r="Q369" s="11">
        <f t="shared" si="34"/>
        <v>68.269410914356712</v>
      </c>
      <c r="R369" s="290">
        <v>17.37329675741146</v>
      </c>
    </row>
    <row r="370" spans="11:18" x14ac:dyDescent="0.25">
      <c r="K370" s="17">
        <f t="shared" si="39"/>
        <v>368</v>
      </c>
      <c r="L370" s="17">
        <f t="shared" si="40"/>
        <v>367</v>
      </c>
      <c r="M370" s="22">
        <f t="shared" si="35"/>
        <v>66.450282504916032</v>
      </c>
      <c r="N370" s="22">
        <f t="shared" si="36"/>
        <v>70.088539323797391</v>
      </c>
      <c r="O370" s="22">
        <f t="shared" si="37"/>
        <v>65.519485287781464</v>
      </c>
      <c r="P370" s="22">
        <f t="shared" si="38"/>
        <v>71.01933654093196</v>
      </c>
      <c r="Q370" s="11">
        <f t="shared" si="34"/>
        <v>68.269410914356712</v>
      </c>
      <c r="R370" s="290">
        <v>17.37329675741146</v>
      </c>
    </row>
    <row r="371" spans="11:18" x14ac:dyDescent="0.25">
      <c r="K371" s="17">
        <f t="shared" si="39"/>
        <v>369</v>
      </c>
      <c r="L371" s="17">
        <f t="shared" si="40"/>
        <v>368</v>
      </c>
      <c r="M371" s="22">
        <f t="shared" si="35"/>
        <v>66.45277277672453</v>
      </c>
      <c r="N371" s="22">
        <f t="shared" si="36"/>
        <v>70.086049051988894</v>
      </c>
      <c r="O371" s="22">
        <f t="shared" si="37"/>
        <v>65.52327590189681</v>
      </c>
      <c r="P371" s="22">
        <f t="shared" si="38"/>
        <v>71.015545926816614</v>
      </c>
      <c r="Q371" s="11">
        <f t="shared" si="34"/>
        <v>68.269410914356712</v>
      </c>
      <c r="R371" s="290">
        <v>17.37329675741146</v>
      </c>
    </row>
    <row r="372" spans="11:18" x14ac:dyDescent="0.25">
      <c r="K372" s="17">
        <f t="shared" si="39"/>
        <v>370</v>
      </c>
      <c r="L372" s="17">
        <f t="shared" si="40"/>
        <v>369</v>
      </c>
      <c r="M372" s="22">
        <f t="shared" si="35"/>
        <v>66.455252849294027</v>
      </c>
      <c r="N372" s="22">
        <f t="shared" si="36"/>
        <v>70.083568979419397</v>
      </c>
      <c r="O372" s="22">
        <f t="shared" si="37"/>
        <v>65.527050884041614</v>
      </c>
      <c r="P372" s="22">
        <f t="shared" si="38"/>
        <v>71.01177094467181</v>
      </c>
      <c r="Q372" s="11">
        <f t="shared" si="34"/>
        <v>68.269410914356712</v>
      </c>
      <c r="R372" s="290">
        <v>17.37329675741146</v>
      </c>
    </row>
    <row r="373" spans="11:18" x14ac:dyDescent="0.25">
      <c r="K373" s="17">
        <f t="shared" si="39"/>
        <v>371</v>
      </c>
      <c r="L373" s="17">
        <f t="shared" si="40"/>
        <v>370</v>
      </c>
      <c r="M373" s="22">
        <f t="shared" si="35"/>
        <v>66.457722792056103</v>
      </c>
      <c r="N373" s="22">
        <f t="shared" si="36"/>
        <v>70.081099036657321</v>
      </c>
      <c r="O373" s="22">
        <f t="shared" si="37"/>
        <v>65.530810341359015</v>
      </c>
      <c r="P373" s="22">
        <f t="shared" si="38"/>
        <v>71.008011487354409</v>
      </c>
      <c r="Q373" s="11">
        <f t="shared" si="34"/>
        <v>68.269410914356712</v>
      </c>
      <c r="R373" s="290">
        <v>17.37329675741146</v>
      </c>
    </row>
    <row r="374" spans="11:18" x14ac:dyDescent="0.25">
      <c r="K374" s="17">
        <f t="shared" si="39"/>
        <v>372</v>
      </c>
      <c r="L374" s="17">
        <f t="shared" si="40"/>
        <v>371</v>
      </c>
      <c r="M374" s="22">
        <f t="shared" si="35"/>
        <v>66.460182673782441</v>
      </c>
      <c r="N374" s="22">
        <f t="shared" si="36"/>
        <v>70.078639154930983</v>
      </c>
      <c r="O374" s="22">
        <f t="shared" si="37"/>
        <v>65.534554379966806</v>
      </c>
      <c r="P374" s="22">
        <f t="shared" si="38"/>
        <v>71.004267448746617</v>
      </c>
      <c r="Q374" s="11">
        <f t="shared" si="34"/>
        <v>68.269410914356712</v>
      </c>
      <c r="R374" s="290">
        <v>17.37329675741146</v>
      </c>
    </row>
    <row r="375" spans="11:18" x14ac:dyDescent="0.25">
      <c r="K375" s="17">
        <f t="shared" si="39"/>
        <v>373</v>
      </c>
      <c r="L375" s="17">
        <f t="shared" si="40"/>
        <v>372</v>
      </c>
      <c r="M375" s="22">
        <f t="shared" si="35"/>
        <v>66.462632562592759</v>
      </c>
      <c r="N375" s="22">
        <f t="shared" si="36"/>
        <v>70.076189266120664</v>
      </c>
      <c r="O375" s="22">
        <f t="shared" si="37"/>
        <v>65.53828310497012</v>
      </c>
      <c r="P375" s="22">
        <f t="shared" si="38"/>
        <v>71.000538723743304</v>
      </c>
      <c r="Q375" s="11">
        <f t="shared" si="34"/>
        <v>68.269410914356712</v>
      </c>
      <c r="R375" s="290">
        <v>17.37329675741146</v>
      </c>
    </row>
    <row r="376" spans="11:18" x14ac:dyDescent="0.25">
      <c r="K376" s="17">
        <f t="shared" si="39"/>
        <v>374</v>
      </c>
      <c r="L376" s="17">
        <f t="shared" si="40"/>
        <v>373</v>
      </c>
      <c r="M376" s="22">
        <f t="shared" si="35"/>
        <v>66.465072525962924</v>
      </c>
      <c r="N376" s="22">
        <f t="shared" si="36"/>
        <v>70.0737493027505</v>
      </c>
      <c r="O376" s="22">
        <f t="shared" si="37"/>
        <v>65.541996620473782</v>
      </c>
      <c r="P376" s="22">
        <f t="shared" si="38"/>
        <v>70.996825208239642</v>
      </c>
      <c r="Q376" s="11">
        <f t="shared" si="34"/>
        <v>68.269410914356712</v>
      </c>
      <c r="R376" s="290">
        <v>17.37329675741146</v>
      </c>
    </row>
    <row r="377" spans="11:18" x14ac:dyDescent="0.25">
      <c r="K377" s="17">
        <f t="shared" si="39"/>
        <v>375</v>
      </c>
      <c r="L377" s="17">
        <f t="shared" si="40"/>
        <v>374</v>
      </c>
      <c r="M377" s="22">
        <f t="shared" si="35"/>
        <v>66.46750263073254</v>
      </c>
      <c r="N377" s="22">
        <f t="shared" si="36"/>
        <v>70.071319197980884</v>
      </c>
      <c r="O377" s="22">
        <f t="shared" si="37"/>
        <v>65.545695029594484</v>
      </c>
      <c r="P377" s="22">
        <f t="shared" si="38"/>
        <v>70.99312679911894</v>
      </c>
      <c r="Q377" s="11">
        <f t="shared" si="34"/>
        <v>68.269410914356712</v>
      </c>
      <c r="R377" s="290">
        <v>17.37329675741146</v>
      </c>
    </row>
    <row r="378" spans="11:18" x14ac:dyDescent="0.25">
      <c r="K378" s="17">
        <f t="shared" si="39"/>
        <v>376</v>
      </c>
      <c r="L378" s="17">
        <f t="shared" si="40"/>
        <v>375</v>
      </c>
      <c r="M378" s="22">
        <f t="shared" si="35"/>
        <v>66.469922943112792</v>
      </c>
      <c r="N378" s="22">
        <f t="shared" si="36"/>
        <v>70.068898885600632</v>
      </c>
      <c r="O378" s="22">
        <f t="shared" si="37"/>
        <v>65.549378434472857</v>
      </c>
      <c r="P378" s="22">
        <f t="shared" si="38"/>
        <v>70.989443394240567</v>
      </c>
      <c r="Q378" s="11">
        <f t="shared" si="34"/>
        <v>68.269410914356712</v>
      </c>
      <c r="R378" s="290">
        <v>17.37329675741146</v>
      </c>
    </row>
    <row r="379" spans="11:18" x14ac:dyDescent="0.25">
      <c r="K379" s="17">
        <f t="shared" si="39"/>
        <v>377</v>
      </c>
      <c r="L379" s="17">
        <f t="shared" si="40"/>
        <v>376</v>
      </c>
      <c r="M379" s="22">
        <f t="shared" si="35"/>
        <v>66.47233352869398</v>
      </c>
      <c r="N379" s="22">
        <f t="shared" si="36"/>
        <v>70.066488300019444</v>
      </c>
      <c r="O379" s="22">
        <f t="shared" si="37"/>
        <v>65.553046936285298</v>
      </c>
      <c r="P379" s="22">
        <f t="shared" si="38"/>
        <v>70.985774892428125</v>
      </c>
      <c r="Q379" s="11">
        <f t="shared" si="34"/>
        <v>68.269410914356712</v>
      </c>
      <c r="R379" s="290">
        <v>17.37329675741146</v>
      </c>
    </row>
    <row r="380" spans="11:18" x14ac:dyDescent="0.25">
      <c r="K380" s="17">
        <f t="shared" si="39"/>
        <v>378</v>
      </c>
      <c r="L380" s="17">
        <f t="shared" si="40"/>
        <v>377</v>
      </c>
      <c r="M380" s="22">
        <f t="shared" si="35"/>
        <v>66.474734452452964</v>
      </c>
      <c r="N380" s="22">
        <f t="shared" si="36"/>
        <v>70.06408737626046</v>
      </c>
      <c r="O380" s="22">
        <f t="shared" si="37"/>
        <v>65.556700635255652</v>
      </c>
      <c r="P380" s="22">
        <f t="shared" si="38"/>
        <v>70.982121193457772</v>
      </c>
      <c r="Q380" s="11">
        <f t="shared" si="34"/>
        <v>68.269410914356712</v>
      </c>
      <c r="R380" s="290">
        <v>17.37329675741146</v>
      </c>
    </row>
    <row r="381" spans="11:18" x14ac:dyDescent="0.25">
      <c r="K381" s="17">
        <f t="shared" si="39"/>
        <v>379</v>
      </c>
      <c r="L381" s="17">
        <f t="shared" si="40"/>
        <v>378</v>
      </c>
      <c r="M381" s="22">
        <f t="shared" si="35"/>
        <v>66.477125778760566</v>
      </c>
      <c r="N381" s="22">
        <f t="shared" si="36"/>
        <v>70.061696049952857</v>
      </c>
      <c r="O381" s="22">
        <f t="shared" si="37"/>
        <v>65.560339630666675</v>
      </c>
      <c r="P381" s="22">
        <f t="shared" si="38"/>
        <v>70.978482198046748</v>
      </c>
      <c r="Q381" s="11">
        <f t="shared" si="34"/>
        <v>68.269410914356712</v>
      </c>
      <c r="R381" s="290">
        <v>17.37329675741146</v>
      </c>
    </row>
    <row r="382" spans="11:18" x14ac:dyDescent="0.25">
      <c r="K382" s="17">
        <f t="shared" si="39"/>
        <v>380</v>
      </c>
      <c r="L382" s="17">
        <f t="shared" si="40"/>
        <v>379</v>
      </c>
      <c r="M382" s="22">
        <f t="shared" si="35"/>
        <v>66.479507571388766</v>
      </c>
      <c r="N382" s="22">
        <f t="shared" si="36"/>
        <v>70.059314257324658</v>
      </c>
      <c r="O382" s="22">
        <f t="shared" si="37"/>
        <v>65.563964020871424</v>
      </c>
      <c r="P382" s="22">
        <f t="shared" si="38"/>
        <v>70.974857807842</v>
      </c>
      <c r="Q382" s="11">
        <f t="shared" si="34"/>
        <v>68.269410914356712</v>
      </c>
      <c r="R382" s="290">
        <v>17.37329675741146</v>
      </c>
    </row>
    <row r="383" spans="11:18" x14ac:dyDescent="0.25">
      <c r="K383" s="17">
        <f t="shared" si="39"/>
        <v>381</v>
      </c>
      <c r="L383" s="17">
        <f t="shared" si="40"/>
        <v>380</v>
      </c>
      <c r="M383" s="22">
        <f t="shared" si="35"/>
        <v>66.481879893517856</v>
      </c>
      <c r="N383" s="22">
        <f t="shared" si="36"/>
        <v>70.056941935195567</v>
      </c>
      <c r="O383" s="22">
        <f t="shared" si="37"/>
        <v>65.56757390330435</v>
      </c>
      <c r="P383" s="22">
        <f t="shared" si="38"/>
        <v>70.971247925409074</v>
      </c>
      <c r="Q383" s="11">
        <f t="shared" si="34"/>
        <v>68.269410914356712</v>
      </c>
      <c r="R383" s="290">
        <v>17.37329675741146</v>
      </c>
    </row>
    <row r="384" spans="11:18" x14ac:dyDescent="0.25">
      <c r="K384" s="17">
        <f t="shared" si="39"/>
        <v>382</v>
      </c>
      <c r="L384" s="17">
        <f t="shared" si="40"/>
        <v>381</v>
      </c>
      <c r="M384" s="22">
        <f t="shared" si="35"/>
        <v>66.484242807743527</v>
      </c>
      <c r="N384" s="22">
        <f t="shared" si="36"/>
        <v>70.054579020969896</v>
      </c>
      <c r="O384" s="22">
        <f t="shared" si="37"/>
        <v>65.571169374492385</v>
      </c>
      <c r="P384" s="22">
        <f t="shared" si="38"/>
        <v>70.967652454221039</v>
      </c>
      <c r="Q384" s="11">
        <f t="shared" si="34"/>
        <v>68.269410914356712</v>
      </c>
      <c r="R384" s="290">
        <v>17.37329675741146</v>
      </c>
    </row>
    <row r="385" spans="11:18" x14ac:dyDescent="0.25">
      <c r="K385" s="17">
        <f t="shared" si="39"/>
        <v>383</v>
      </c>
      <c r="L385" s="17">
        <f t="shared" si="40"/>
        <v>382</v>
      </c>
      <c r="M385" s="22">
        <f t="shared" si="35"/>
        <v>66.486596376083753</v>
      </c>
      <c r="N385" s="22">
        <f t="shared" si="36"/>
        <v>70.052225452629671</v>
      </c>
      <c r="O385" s="22">
        <f t="shared" si="37"/>
        <v>65.574750530065671</v>
      </c>
      <c r="P385" s="22">
        <f t="shared" si="38"/>
        <v>70.964071298647752</v>
      </c>
      <c r="Q385" s="11">
        <f t="shared" si="34"/>
        <v>68.269410914356712</v>
      </c>
      <c r="R385" s="290">
        <v>17.37329675741146</v>
      </c>
    </row>
    <row r="386" spans="11:18" x14ac:dyDescent="0.25">
      <c r="K386" s="17">
        <f t="shared" si="39"/>
        <v>384</v>
      </c>
      <c r="L386" s="17">
        <f t="shared" si="40"/>
        <v>383</v>
      </c>
      <c r="M386" s="22">
        <f t="shared" si="35"/>
        <v>66.488940659985673</v>
      </c>
      <c r="N386" s="22">
        <f t="shared" si="36"/>
        <v>70.049881168727751</v>
      </c>
      <c r="O386" s="22">
        <f t="shared" si="37"/>
        <v>65.578317464768404</v>
      </c>
      <c r="P386" s="22">
        <f t="shared" si="38"/>
        <v>70.96050436394502</v>
      </c>
      <c r="Q386" s="11">
        <f t="shared" si="34"/>
        <v>68.269410914356712</v>
      </c>
      <c r="R386" s="290">
        <v>17.37329675741146</v>
      </c>
    </row>
    <row r="387" spans="11:18" x14ac:dyDescent="0.25">
      <c r="K387" s="17">
        <f t="shared" si="39"/>
        <v>385</v>
      </c>
      <c r="L387" s="17">
        <f t="shared" si="40"/>
        <v>384</v>
      </c>
      <c r="M387" s="22">
        <f t="shared" si="35"/>
        <v>66.49127572033224</v>
      </c>
      <c r="N387" s="22">
        <f t="shared" si="36"/>
        <v>70.047546108381184</v>
      </c>
      <c r="O387" s="22">
        <f t="shared" si="37"/>
        <v>65.581870272469118</v>
      </c>
      <c r="P387" s="22">
        <f t="shared" si="38"/>
        <v>70.956951556244306</v>
      </c>
      <c r="Q387" s="11">
        <f t="shared" ref="Q387:Q450" si="41">IF(L387="","",$E$179)</f>
        <v>68.269410914356712</v>
      </c>
      <c r="R387" s="290">
        <v>17.37329675741146</v>
      </c>
    </row>
    <row r="388" spans="11:18" x14ac:dyDescent="0.25">
      <c r="K388" s="17">
        <f t="shared" si="39"/>
        <v>386</v>
      </c>
      <c r="L388" s="17">
        <f t="shared" si="40"/>
        <v>385</v>
      </c>
      <c r="M388" s="22">
        <f t="shared" si="35"/>
        <v>66.493601617449002</v>
      </c>
      <c r="N388" s="22">
        <f t="shared" si="36"/>
        <v>70.045220211264422</v>
      </c>
      <c r="O388" s="22">
        <f t="shared" si="37"/>
        <v>65.58540904617135</v>
      </c>
      <c r="P388" s="22">
        <f t="shared" si="38"/>
        <v>70.953412782542074</v>
      </c>
      <c r="Q388" s="11">
        <f t="shared" si="41"/>
        <v>68.269410914356712</v>
      </c>
      <c r="R388" s="290">
        <v>17.37329675741146</v>
      </c>
    </row>
    <row r="389" spans="11:18" x14ac:dyDescent="0.25">
      <c r="K389" s="17">
        <f t="shared" si="39"/>
        <v>387</v>
      </c>
      <c r="L389" s="17">
        <f t="shared" si="40"/>
        <v>386</v>
      </c>
      <c r="M389" s="22">
        <f t="shared" ref="M389:M452" si="42">$Q389-TINV(1-95.44/100,$L389-1)*$R389/SQRT($L389)</f>
        <v>66.495918411110523</v>
      </c>
      <c r="N389" s="22">
        <f t="shared" ref="N389:N452" si="43">$Q389+TINV(1-95.44/100,$L389-1)*$R389/SQRT($L389)</f>
        <v>70.042903417602901</v>
      </c>
      <c r="O389" s="22">
        <f t="shared" ref="O389:O452" si="44">$Q389-TINV(1-99.74/100,$L389-1)*$R389/SQRT($L389)</f>
        <v>65.588933878023624</v>
      </c>
      <c r="P389" s="22">
        <f t="shared" ref="P389:P452" si="45">$Q389+TINV(1-99.74/100,$L389-1)*$R389/SQRT($L389)</f>
        <v>70.949887950689799</v>
      </c>
      <c r="Q389" s="11">
        <f t="shared" si="41"/>
        <v>68.269410914356712</v>
      </c>
      <c r="R389" s="290">
        <v>17.37329675741146</v>
      </c>
    </row>
    <row r="390" spans="11:18" x14ac:dyDescent="0.25">
      <c r="K390" s="17">
        <f t="shared" si="39"/>
        <v>388</v>
      </c>
      <c r="L390" s="17">
        <f t="shared" si="40"/>
        <v>387</v>
      </c>
      <c r="M390" s="22">
        <f t="shared" si="42"/>
        <v>66.498226160546906</v>
      </c>
      <c r="N390" s="22">
        <f t="shared" si="43"/>
        <v>70.040595668166517</v>
      </c>
      <c r="O390" s="22">
        <f t="shared" si="44"/>
        <v>65.59244485932966</v>
      </c>
      <c r="P390" s="22">
        <f t="shared" si="45"/>
        <v>70.946376969383763</v>
      </c>
      <c r="Q390" s="11">
        <f t="shared" si="41"/>
        <v>68.269410914356712</v>
      </c>
      <c r="R390" s="290">
        <v>17.37329675741146</v>
      </c>
    </row>
    <row r="391" spans="11:18" x14ac:dyDescent="0.25">
      <c r="K391" s="17">
        <f t="shared" si="39"/>
        <v>389</v>
      </c>
      <c r="L391" s="17">
        <f t="shared" si="40"/>
        <v>388</v>
      </c>
      <c r="M391" s="22">
        <f t="shared" si="42"/>
        <v>66.500524924450119</v>
      </c>
      <c r="N391" s="22">
        <f t="shared" si="43"/>
        <v>70.038296904263305</v>
      </c>
      <c r="O391" s="22">
        <f t="shared" si="44"/>
        <v>65.595942080558245</v>
      </c>
      <c r="P391" s="22">
        <f t="shared" si="45"/>
        <v>70.942879748155178</v>
      </c>
      <c r="Q391" s="11">
        <f t="shared" si="41"/>
        <v>68.269410914356712</v>
      </c>
      <c r="R391" s="290">
        <v>17.37329675741146</v>
      </c>
    </row>
    <row r="392" spans="11:18" x14ac:dyDescent="0.25">
      <c r="K392" s="17">
        <f t="shared" si="39"/>
        <v>390</v>
      </c>
      <c r="L392" s="17">
        <f t="shared" si="40"/>
        <v>389</v>
      </c>
      <c r="M392" s="22">
        <f t="shared" si="42"/>
        <v>66.5028147609803</v>
      </c>
      <c r="N392" s="22">
        <f t="shared" si="43"/>
        <v>70.036007067733124</v>
      </c>
      <c r="O392" s="22">
        <f t="shared" si="44"/>
        <v>65.599425631353071</v>
      </c>
      <c r="P392" s="22">
        <f t="shared" si="45"/>
        <v>70.939396197360352</v>
      </c>
      <c r="Q392" s="11">
        <f t="shared" si="41"/>
        <v>68.269410914356712</v>
      </c>
      <c r="R392" s="290">
        <v>17.37329675741146</v>
      </c>
    </row>
    <row r="393" spans="11:18" x14ac:dyDescent="0.25">
      <c r="K393" s="17">
        <f t="shared" si="39"/>
        <v>391</v>
      </c>
      <c r="L393" s="17">
        <f t="shared" si="40"/>
        <v>390</v>
      </c>
      <c r="M393" s="22">
        <f t="shared" si="42"/>
        <v>66.50509572777186</v>
      </c>
      <c r="N393" s="22">
        <f t="shared" si="43"/>
        <v>70.033726100941564</v>
      </c>
      <c r="O393" s="22">
        <f t="shared" si="44"/>
        <v>65.602895600542368</v>
      </c>
      <c r="P393" s="22">
        <f t="shared" si="45"/>
        <v>70.935926228171056</v>
      </c>
      <c r="Q393" s="11">
        <f t="shared" si="41"/>
        <v>68.269410914356712</v>
      </c>
      <c r="R393" s="290">
        <v>17.37329675741146</v>
      </c>
    </row>
    <row r="394" spans="11:18" x14ac:dyDescent="0.25">
      <c r="K394" s="17">
        <f t="shared" si="39"/>
        <v>392</v>
      </c>
      <c r="L394" s="17">
        <f t="shared" si="40"/>
        <v>391</v>
      </c>
      <c r="M394" s="22">
        <f t="shared" si="42"/>
        <v>66.507367881939729</v>
      </c>
      <c r="N394" s="22">
        <f t="shared" si="43"/>
        <v>70.031453946773695</v>
      </c>
      <c r="O394" s="22">
        <f t="shared" si="44"/>
        <v>65.606352076148369</v>
      </c>
      <c r="P394" s="22">
        <f t="shared" si="45"/>
        <v>70.932469752565055</v>
      </c>
      <c r="Q394" s="11">
        <f t="shared" si="41"/>
        <v>68.269410914356712</v>
      </c>
      <c r="R394" s="290">
        <v>17.37329675741146</v>
      </c>
    </row>
    <row r="395" spans="11:18" x14ac:dyDescent="0.25">
      <c r="K395" s="17">
        <f t="shared" si="39"/>
        <v>393</v>
      </c>
      <c r="L395" s="17">
        <f t="shared" si="40"/>
        <v>392</v>
      </c>
      <c r="M395" s="22">
        <f t="shared" si="42"/>
        <v>66.509631280085159</v>
      </c>
      <c r="N395" s="22">
        <f t="shared" si="43"/>
        <v>70.029190548628264</v>
      </c>
      <c r="O395" s="22">
        <f t="shared" si="44"/>
        <v>65.609795145396774</v>
      </c>
      <c r="P395" s="22">
        <f t="shared" si="45"/>
        <v>70.92902668331665</v>
      </c>
      <c r="Q395" s="11">
        <f t="shared" si="41"/>
        <v>68.269410914356712</v>
      </c>
      <c r="R395" s="290">
        <v>17.37329675741146</v>
      </c>
    </row>
    <row r="396" spans="11:18" x14ac:dyDescent="0.25">
      <c r="K396" s="17">
        <f t="shared" si="39"/>
        <v>394</v>
      </c>
      <c r="L396" s="17">
        <f t="shared" si="40"/>
        <v>393</v>
      </c>
      <c r="M396" s="22">
        <f t="shared" si="42"/>
        <v>66.511885978301791</v>
      </c>
      <c r="N396" s="22">
        <f t="shared" si="43"/>
        <v>70.026935850411633</v>
      </c>
      <c r="O396" s="22">
        <f t="shared" si="44"/>
        <v>65.613224894725917</v>
      </c>
      <c r="P396" s="22">
        <f t="shared" si="45"/>
        <v>70.925596933987507</v>
      </c>
      <c r="Q396" s="11">
        <f t="shared" si="41"/>
        <v>68.269410914356712</v>
      </c>
      <c r="R396" s="290">
        <v>17.37329675741146</v>
      </c>
    </row>
    <row r="397" spans="11:18" x14ac:dyDescent="0.25">
      <c r="K397" s="17">
        <f t="shared" si="39"/>
        <v>395</v>
      </c>
      <c r="L397" s="17">
        <f t="shared" si="40"/>
        <v>394</v>
      </c>
      <c r="M397" s="22">
        <f t="shared" si="42"/>
        <v>66.514132032181479</v>
      </c>
      <c r="N397" s="22">
        <f t="shared" si="43"/>
        <v>70.024689796531945</v>
      </c>
      <c r="O397" s="22">
        <f t="shared" si="44"/>
        <v>65.616641409795918</v>
      </c>
      <c r="P397" s="22">
        <f t="shared" si="45"/>
        <v>70.922180418917506</v>
      </c>
      <c r="Q397" s="11">
        <f t="shared" si="41"/>
        <v>68.269410914356712</v>
      </c>
      <c r="R397" s="290">
        <v>17.37329675741146</v>
      </c>
    </row>
    <row r="398" spans="11:18" x14ac:dyDescent="0.25">
      <c r="K398" s="17">
        <f t="shared" si="39"/>
        <v>396</v>
      </c>
      <c r="L398" s="17">
        <f t="shared" si="40"/>
        <v>395</v>
      </c>
      <c r="M398" s="22">
        <f t="shared" si="42"/>
        <v>66.516369496820005</v>
      </c>
      <c r="N398" s="22">
        <f t="shared" si="43"/>
        <v>70.022452331893419</v>
      </c>
      <c r="O398" s="22">
        <f t="shared" si="44"/>
        <v>65.620044775497675</v>
      </c>
      <c r="P398" s="22">
        <f t="shared" si="45"/>
        <v>70.918777053215749</v>
      </c>
      <c r="Q398" s="11">
        <f t="shared" si="41"/>
        <v>68.269410914356712</v>
      </c>
      <c r="R398" s="290">
        <v>17.37329675741146</v>
      </c>
    </row>
    <row r="399" spans="11:18" x14ac:dyDescent="0.25">
      <c r="K399" s="17">
        <f t="shared" si="39"/>
        <v>397</v>
      </c>
      <c r="L399" s="17">
        <f t="shared" si="40"/>
        <v>396</v>
      </c>
      <c r="M399" s="22">
        <f t="shared" si="42"/>
        <v>66.518598426822777</v>
      </c>
      <c r="N399" s="22">
        <f t="shared" si="43"/>
        <v>70.020223401890647</v>
      </c>
      <c r="O399" s="22">
        <f t="shared" si="44"/>
        <v>65.623435075961694</v>
      </c>
      <c r="P399" s="22">
        <f t="shared" si="45"/>
        <v>70.915386752751729</v>
      </c>
      <c r="Q399" s="11">
        <f t="shared" si="41"/>
        <v>68.269410914356712</v>
      </c>
      <c r="R399" s="290">
        <v>17.37329675741146</v>
      </c>
    </row>
    <row r="400" spans="11:18" x14ac:dyDescent="0.25">
      <c r="K400" s="17">
        <f t="shared" si="39"/>
        <v>398</v>
      </c>
      <c r="L400" s="17">
        <f t="shared" si="40"/>
        <v>397</v>
      </c>
      <c r="M400" s="22">
        <f t="shared" si="42"/>
        <v>66.520818876310386</v>
      </c>
      <c r="N400" s="22">
        <f t="shared" si="43"/>
        <v>70.018002952403037</v>
      </c>
      <c r="O400" s="22">
        <f t="shared" si="44"/>
        <v>65.626812394566869</v>
      </c>
      <c r="P400" s="22">
        <f t="shared" si="45"/>
        <v>70.912009434146555</v>
      </c>
      <c r="Q400" s="11">
        <f t="shared" si="41"/>
        <v>68.269410914356712</v>
      </c>
      <c r="R400" s="290">
        <v>17.37329675741146</v>
      </c>
    </row>
    <row r="401" spans="11:18" x14ac:dyDescent="0.25">
      <c r="K401" s="17">
        <f t="shared" si="39"/>
        <v>399</v>
      </c>
      <c r="L401" s="17">
        <f t="shared" si="40"/>
        <v>398</v>
      </c>
      <c r="M401" s="22">
        <f t="shared" si="42"/>
        <v>66.523030898924233</v>
      </c>
      <c r="N401" s="22">
        <f t="shared" si="43"/>
        <v>70.01579092978919</v>
      </c>
      <c r="O401" s="22">
        <f t="shared" si="44"/>
        <v>65.630176813949021</v>
      </c>
      <c r="P401" s="22">
        <f t="shared" si="45"/>
        <v>70.908645014764403</v>
      </c>
      <c r="Q401" s="11">
        <f t="shared" si="41"/>
        <v>68.269410914356712</v>
      </c>
      <c r="R401" s="290">
        <v>17.37329675741146</v>
      </c>
    </row>
    <row r="402" spans="11:18" x14ac:dyDescent="0.25">
      <c r="K402" s="17">
        <f t="shared" si="39"/>
        <v>400</v>
      </c>
      <c r="L402" s="17">
        <f t="shared" si="40"/>
        <v>399</v>
      </c>
      <c r="M402" s="22">
        <f t="shared" si="42"/>
        <v>66.525234547831872</v>
      </c>
      <c r="N402" s="22">
        <f t="shared" si="43"/>
        <v>70.013587280881552</v>
      </c>
      <c r="O402" s="22">
        <f t="shared" si="44"/>
        <v>65.63352841600944</v>
      </c>
      <c r="P402" s="22">
        <f t="shared" si="45"/>
        <v>70.905293412703983</v>
      </c>
      <c r="Q402" s="11">
        <f t="shared" si="41"/>
        <v>68.269410914356712</v>
      </c>
      <c r="R402" s="290">
        <v>17.37329675741146</v>
      </c>
    </row>
    <row r="403" spans="11:18" x14ac:dyDescent="0.25">
      <c r="K403" s="17">
        <f t="shared" si="39"/>
        <v>401</v>
      </c>
      <c r="L403" s="17">
        <f t="shared" si="40"/>
        <v>400</v>
      </c>
      <c r="M403" s="22">
        <f t="shared" si="42"/>
        <v>66.527429875732352</v>
      </c>
      <c r="N403" s="22">
        <f t="shared" si="43"/>
        <v>70.011391952981072</v>
      </c>
      <c r="O403" s="22">
        <f t="shared" si="44"/>
        <v>65.636867281923259</v>
      </c>
      <c r="P403" s="22">
        <f t="shared" si="45"/>
        <v>70.901954546790165</v>
      </c>
      <c r="Q403" s="11">
        <f t="shared" si="41"/>
        <v>68.269410914356712</v>
      </c>
      <c r="R403" s="290">
        <v>17.37329675741146</v>
      </c>
    </row>
    <row r="404" spans="11:18" x14ac:dyDescent="0.25">
      <c r="K404" s="17">
        <f t="shared" si="39"/>
        <v>402</v>
      </c>
      <c r="L404" s="17">
        <f t="shared" si="40"/>
        <v>401</v>
      </c>
      <c r="M404" s="22">
        <f t="shared" si="42"/>
        <v>66.52961693486165</v>
      </c>
      <c r="N404" s="22">
        <f t="shared" si="43"/>
        <v>70.009204893851773</v>
      </c>
      <c r="O404" s="22">
        <f t="shared" si="44"/>
        <v>65.640193492147745</v>
      </c>
      <c r="P404" s="22">
        <f t="shared" si="45"/>
        <v>70.898628336565679</v>
      </c>
      <c r="Q404" s="11">
        <f t="shared" si="41"/>
        <v>68.269410914356712</v>
      </c>
      <c r="R404" s="290">
        <v>17.37329675741146</v>
      </c>
    </row>
    <row r="405" spans="11:18" x14ac:dyDescent="0.25">
      <c r="K405" s="17">
        <f t="shared" si="39"/>
        <v>403</v>
      </c>
      <c r="L405" s="17">
        <f t="shared" si="40"/>
        <v>402</v>
      </c>
      <c r="M405" s="22">
        <f t="shared" si="42"/>
        <v>66.531795776997768</v>
      </c>
      <c r="N405" s="22">
        <f t="shared" si="43"/>
        <v>70.007026051715656</v>
      </c>
      <c r="O405" s="22">
        <f t="shared" si="44"/>
        <v>65.643507126430293</v>
      </c>
      <c r="P405" s="22">
        <f t="shared" si="45"/>
        <v>70.89531470228313</v>
      </c>
      <c r="Q405" s="11">
        <f t="shared" si="41"/>
        <v>68.269410914356712</v>
      </c>
      <c r="R405" s="290">
        <v>17.37329675741146</v>
      </c>
    </row>
    <row r="406" spans="11:18" x14ac:dyDescent="0.25">
      <c r="K406" s="17">
        <f t="shared" si="39"/>
        <v>404</v>
      </c>
      <c r="L406" s="17">
        <f t="shared" si="40"/>
        <v>403</v>
      </c>
      <c r="M406" s="22">
        <f t="shared" si="42"/>
        <v>66.533966453465922</v>
      </c>
      <c r="N406" s="22">
        <f t="shared" si="43"/>
        <v>70.004855375247502</v>
      </c>
      <c r="O406" s="22">
        <f t="shared" si="44"/>
        <v>65.646808263816681</v>
      </c>
      <c r="P406" s="22">
        <f t="shared" si="45"/>
        <v>70.892013564896743</v>
      </c>
      <c r="Q406" s="11">
        <f t="shared" si="41"/>
        <v>68.269410914356712</v>
      </c>
      <c r="R406" s="290">
        <v>17.37329675741146</v>
      </c>
    </row>
    <row r="407" spans="11:18" x14ac:dyDescent="0.25">
      <c r="K407" s="17">
        <f t="shared" si="39"/>
        <v>405</v>
      </c>
      <c r="L407" s="17">
        <f t="shared" si="40"/>
        <v>404</v>
      </c>
      <c r="M407" s="22">
        <f t="shared" si="42"/>
        <v>66.536129015143587</v>
      </c>
      <c r="N407" s="22">
        <f t="shared" si="43"/>
        <v>70.002692813569837</v>
      </c>
      <c r="O407" s="22">
        <f t="shared" si="44"/>
        <v>65.650096982658781</v>
      </c>
      <c r="P407" s="22">
        <f t="shared" si="45"/>
        <v>70.888724846054643</v>
      </c>
      <c r="Q407" s="11">
        <f t="shared" si="41"/>
        <v>68.269410914356712</v>
      </c>
      <c r="R407" s="290">
        <v>17.37329675741146</v>
      </c>
    </row>
    <row r="408" spans="11:18" x14ac:dyDescent="0.25">
      <c r="K408" s="17">
        <f t="shared" si="39"/>
        <v>406</v>
      </c>
      <c r="L408" s="17">
        <f t="shared" si="40"/>
        <v>405</v>
      </c>
      <c r="M408" s="22">
        <f t="shared" si="42"/>
        <v>66.538283512465611</v>
      </c>
      <c r="N408" s="22">
        <f t="shared" si="43"/>
        <v>70.000538316247813</v>
      </c>
      <c r="O408" s="22">
        <f t="shared" si="44"/>
        <v>65.653373360622496</v>
      </c>
      <c r="P408" s="22">
        <f t="shared" si="45"/>
        <v>70.885448468090928</v>
      </c>
      <c r="Q408" s="11">
        <f t="shared" si="41"/>
        <v>68.269410914356712</v>
      </c>
      <c r="R408" s="290">
        <v>17.37329675741146</v>
      </c>
    </row>
    <row r="409" spans="11:18" x14ac:dyDescent="0.25">
      <c r="K409" s="17">
        <f t="shared" si="39"/>
        <v>407</v>
      </c>
      <c r="L409" s="17">
        <f t="shared" si="40"/>
        <v>406</v>
      </c>
      <c r="M409" s="22">
        <f t="shared" si="42"/>
        <v>66.540429995429008</v>
      </c>
      <c r="N409" s="22">
        <f t="shared" si="43"/>
        <v>69.998391833284415</v>
      </c>
      <c r="O409" s="22">
        <f t="shared" si="44"/>
        <v>65.656637474695415</v>
      </c>
      <c r="P409" s="22">
        <f t="shared" si="45"/>
        <v>70.882184354018008</v>
      </c>
      <c r="Q409" s="11">
        <f t="shared" si="41"/>
        <v>68.269410914356712</v>
      </c>
      <c r="R409" s="290">
        <v>17.37329675741146</v>
      </c>
    </row>
    <row r="410" spans="11:18" x14ac:dyDescent="0.25">
      <c r="K410" s="17">
        <f t="shared" si="39"/>
        <v>408</v>
      </c>
      <c r="L410" s="17">
        <f t="shared" si="40"/>
        <v>407</v>
      </c>
      <c r="M410" s="22">
        <f t="shared" si="42"/>
        <v>66.542568513597971</v>
      </c>
      <c r="N410" s="22">
        <f t="shared" si="43"/>
        <v>69.996253315115453</v>
      </c>
      <c r="O410" s="22">
        <f t="shared" si="44"/>
        <v>65.659889401194434</v>
      </c>
      <c r="P410" s="22">
        <f t="shared" si="45"/>
        <v>70.87893242751899</v>
      </c>
      <c r="Q410" s="11">
        <f t="shared" si="41"/>
        <v>68.269410914356712</v>
      </c>
      <c r="R410" s="290">
        <v>17.37329675741146</v>
      </c>
    </row>
    <row r="411" spans="11:18" x14ac:dyDescent="0.25">
      <c r="K411" s="17">
        <f t="shared" si="39"/>
        <v>409</v>
      </c>
      <c r="L411" s="17">
        <f t="shared" si="40"/>
        <v>408</v>
      </c>
      <c r="M411" s="22">
        <f t="shared" si="42"/>
        <v>66.544699116108532</v>
      </c>
      <c r="N411" s="22">
        <f t="shared" si="43"/>
        <v>69.994122712604891</v>
      </c>
      <c r="O411" s="22">
        <f t="shared" si="44"/>
        <v>65.66312921577321</v>
      </c>
      <c r="P411" s="22">
        <f t="shared" si="45"/>
        <v>70.875692612940213</v>
      </c>
      <c r="Q411" s="11">
        <f t="shared" si="41"/>
        <v>68.269410914356712</v>
      </c>
      <c r="R411" s="290">
        <v>17.37329675741146</v>
      </c>
    </row>
    <row r="412" spans="11:18" x14ac:dyDescent="0.25">
      <c r="K412" s="17">
        <f t="shared" si="39"/>
        <v>410</v>
      </c>
      <c r="L412" s="17">
        <f t="shared" si="40"/>
        <v>409</v>
      </c>
      <c r="M412" s="22">
        <f t="shared" si="42"/>
        <v>66.546821851673471</v>
      </c>
      <c r="N412" s="22">
        <f t="shared" si="43"/>
        <v>69.991999977039953</v>
      </c>
      <c r="O412" s="22">
        <f t="shared" si="44"/>
        <v>65.666356993429616</v>
      </c>
      <c r="P412" s="22">
        <f t="shared" si="45"/>
        <v>70.872464835283807</v>
      </c>
      <c r="Q412" s="11">
        <f t="shared" si="41"/>
        <v>68.269410914356712</v>
      </c>
      <c r="R412" s="290">
        <v>17.37329675741146</v>
      </c>
    </row>
    <row r="413" spans="11:18" x14ac:dyDescent="0.25">
      <c r="K413" s="17">
        <f t="shared" si="39"/>
        <v>411</v>
      </c>
      <c r="L413" s="17">
        <f t="shared" si="40"/>
        <v>410</v>
      </c>
      <c r="M413" s="22">
        <f t="shared" si="42"/>
        <v>66.54893676858687</v>
      </c>
      <c r="N413" s="22">
        <f t="shared" si="43"/>
        <v>69.989885060126554</v>
      </c>
      <c r="O413" s="22">
        <f t="shared" si="44"/>
        <v>65.669572808512939</v>
      </c>
      <c r="P413" s="22">
        <f t="shared" si="45"/>
        <v>70.869249020200485</v>
      </c>
      <c r="Q413" s="11">
        <f t="shared" si="41"/>
        <v>68.269410914356712</v>
      </c>
      <c r="R413" s="290">
        <v>17.37329675741146</v>
      </c>
    </row>
    <row r="414" spans="11:18" x14ac:dyDescent="0.25">
      <c r="K414" s="17">
        <f t="shared" si="39"/>
        <v>412</v>
      </c>
      <c r="L414" s="17">
        <f t="shared" si="40"/>
        <v>411</v>
      </c>
      <c r="M414" s="22">
        <f t="shared" si="42"/>
        <v>66.551043914728751</v>
      </c>
      <c r="N414" s="22">
        <f t="shared" si="43"/>
        <v>69.987777913984672</v>
      </c>
      <c r="O414" s="22">
        <f t="shared" si="44"/>
        <v>65.672776734731187</v>
      </c>
      <c r="P414" s="22">
        <f t="shared" si="45"/>
        <v>70.866045093982237</v>
      </c>
      <c r="Q414" s="11">
        <f t="shared" si="41"/>
        <v>68.269410914356712</v>
      </c>
      <c r="R414" s="290">
        <v>17.37329675741146</v>
      </c>
    </row>
    <row r="415" spans="11:18" x14ac:dyDescent="0.25">
      <c r="K415" s="17">
        <f t="shared" si="39"/>
        <v>413</v>
      </c>
      <c r="L415" s="17">
        <f t="shared" si="40"/>
        <v>412</v>
      </c>
      <c r="M415" s="22">
        <f t="shared" si="42"/>
        <v>66.553143337569651</v>
      </c>
      <c r="N415" s="22">
        <f t="shared" si="43"/>
        <v>69.985678491143773</v>
      </c>
      <c r="O415" s="22">
        <f t="shared" si="44"/>
        <v>65.67596884515811</v>
      </c>
      <c r="P415" s="22">
        <f t="shared" si="45"/>
        <v>70.862852983555314</v>
      </c>
      <c r="Q415" s="11">
        <f t="shared" si="41"/>
        <v>68.269410914356712</v>
      </c>
      <c r="R415" s="290">
        <v>17.37329675741146</v>
      </c>
    </row>
    <row r="416" spans="11:18" x14ac:dyDescent="0.25">
      <c r="K416" s="17">
        <f t="shared" si="39"/>
        <v>414</v>
      </c>
      <c r="L416" s="17">
        <f t="shared" si="40"/>
        <v>413</v>
      </c>
      <c r="M416" s="22">
        <f t="shared" si="42"/>
        <v>66.555235084175123</v>
      </c>
      <c r="N416" s="22">
        <f t="shared" si="43"/>
        <v>69.9835867445383</v>
      </c>
      <c r="O416" s="22">
        <f t="shared" si="44"/>
        <v>65.679149212240176</v>
      </c>
      <c r="P416" s="22">
        <f t="shared" si="45"/>
        <v>70.859672616473247</v>
      </c>
      <c r="Q416" s="11">
        <f t="shared" si="41"/>
        <v>68.269410914356712</v>
      </c>
      <c r="R416" s="290">
        <v>17.37329675741146</v>
      </c>
    </row>
    <row r="417" spans="11:18" x14ac:dyDescent="0.25">
      <c r="K417" s="17">
        <f t="shared" si="39"/>
        <v>415</v>
      </c>
      <c r="L417" s="17">
        <f t="shared" si="40"/>
        <v>414</v>
      </c>
      <c r="M417" s="22">
        <f t="shared" si="42"/>
        <v>66.557319201210177</v>
      </c>
      <c r="N417" s="22">
        <f t="shared" si="43"/>
        <v>69.981502627503247</v>
      </c>
      <c r="O417" s="22">
        <f t="shared" si="44"/>
        <v>65.682317907803565</v>
      </c>
      <c r="P417" s="22">
        <f t="shared" si="45"/>
        <v>70.856503920909859</v>
      </c>
      <c r="Q417" s="11">
        <f t="shared" si="41"/>
        <v>68.269410914356712</v>
      </c>
      <c r="R417" s="290">
        <v>17.37329675741146</v>
      </c>
    </row>
    <row r="418" spans="11:18" x14ac:dyDescent="0.25">
      <c r="K418" s="17">
        <f t="shared" si="39"/>
        <v>416</v>
      </c>
      <c r="L418" s="17">
        <f t="shared" si="40"/>
        <v>415</v>
      </c>
      <c r="M418" s="22">
        <f t="shared" si="42"/>
        <v>66.55939573494355</v>
      </c>
      <c r="N418" s="22">
        <f t="shared" si="43"/>
        <v>69.979426093769874</v>
      </c>
      <c r="O418" s="22">
        <f t="shared" si="44"/>
        <v>65.685475003060887</v>
      </c>
      <c r="P418" s="22">
        <f t="shared" si="45"/>
        <v>70.853346825652537</v>
      </c>
      <c r="Q418" s="11">
        <f t="shared" si="41"/>
        <v>68.269410914356712</v>
      </c>
      <c r="R418" s="290">
        <v>17.37329675741146</v>
      </c>
    </row>
    <row r="419" spans="11:18" x14ac:dyDescent="0.25">
      <c r="K419" s="17">
        <f t="shared" si="39"/>
        <v>417</v>
      </c>
      <c r="L419" s="17">
        <f t="shared" si="40"/>
        <v>416</v>
      </c>
      <c r="M419" s="22">
        <f t="shared" si="42"/>
        <v>66.56146473125213</v>
      </c>
      <c r="N419" s="22">
        <f t="shared" si="43"/>
        <v>69.977357097461294</v>
      </c>
      <c r="O419" s="22">
        <f t="shared" si="44"/>
        <v>65.688620568618006</v>
      </c>
      <c r="P419" s="22">
        <f t="shared" si="45"/>
        <v>70.850201260095417</v>
      </c>
      <c r="Q419" s="11">
        <f t="shared" si="41"/>
        <v>68.269410914356712</v>
      </c>
      <c r="R419" s="290">
        <v>17.37329675741146</v>
      </c>
    </row>
    <row r="420" spans="11:18" x14ac:dyDescent="0.25">
      <c r="K420" s="17">
        <f t="shared" si="39"/>
        <v>418</v>
      </c>
      <c r="L420" s="17">
        <f t="shared" si="40"/>
        <v>417</v>
      </c>
      <c r="M420" s="22">
        <f t="shared" si="42"/>
        <v>66.563526235625218</v>
      </c>
      <c r="N420" s="22">
        <f t="shared" si="43"/>
        <v>69.975295593088205</v>
      </c>
      <c r="O420" s="22">
        <f t="shared" si="44"/>
        <v>65.691754674480563</v>
      </c>
      <c r="P420" s="22">
        <f t="shared" si="45"/>
        <v>70.84706715423286</v>
      </c>
      <c r="Q420" s="11">
        <f t="shared" si="41"/>
        <v>68.269410914356712</v>
      </c>
      <c r="R420" s="290">
        <v>17.37329675741146</v>
      </c>
    </row>
    <row r="421" spans="11:18" x14ac:dyDescent="0.25">
      <c r="K421" s="17">
        <f t="shared" si="39"/>
        <v>419</v>
      </c>
      <c r="L421" s="17">
        <f t="shared" si="40"/>
        <v>418</v>
      </c>
      <c r="M421" s="22">
        <f t="shared" si="42"/>
        <v>66.565580293168665</v>
      </c>
      <c r="N421" s="22">
        <f t="shared" si="43"/>
        <v>69.973241535544759</v>
      </c>
      <c r="O421" s="22">
        <f t="shared" si="44"/>
        <v>65.694877390060597</v>
      </c>
      <c r="P421" s="22">
        <f t="shared" si="45"/>
        <v>70.843944438652827</v>
      </c>
      <c r="Q421" s="11">
        <f t="shared" si="41"/>
        <v>68.269410914356712</v>
      </c>
      <c r="R421" s="290">
        <v>17.37329675741146</v>
      </c>
    </row>
    <row r="422" spans="11:18" x14ac:dyDescent="0.25">
      <c r="K422" s="17">
        <f t="shared" si="39"/>
        <v>420</v>
      </c>
      <c r="L422" s="17">
        <f t="shared" si="40"/>
        <v>419</v>
      </c>
      <c r="M422" s="22">
        <f t="shared" si="42"/>
        <v>66.567626948609046</v>
      </c>
      <c r="N422" s="22">
        <f t="shared" si="43"/>
        <v>69.971194880104377</v>
      </c>
      <c r="O422" s="22">
        <f t="shared" si="44"/>
        <v>65.69798878418294</v>
      </c>
      <c r="P422" s="22">
        <f t="shared" si="45"/>
        <v>70.840833044530484</v>
      </c>
      <c r="Q422" s="11">
        <f t="shared" si="41"/>
        <v>68.269410914356712</v>
      </c>
      <c r="R422" s="290">
        <v>17.37329675741146</v>
      </c>
    </row>
    <row r="423" spans="11:18" x14ac:dyDescent="0.25">
      <c r="K423" s="17">
        <f t="shared" si="39"/>
        <v>421</v>
      </c>
      <c r="L423" s="17">
        <f t="shared" si="40"/>
        <v>420</v>
      </c>
      <c r="M423" s="22">
        <f t="shared" si="42"/>
        <v>66.569666246297714</v>
      </c>
      <c r="N423" s="22">
        <f t="shared" si="43"/>
        <v>69.969155582415709</v>
      </c>
      <c r="O423" s="22">
        <f t="shared" si="44"/>
        <v>65.701088925091682</v>
      </c>
      <c r="P423" s="22">
        <f t="shared" si="45"/>
        <v>70.837732903621742</v>
      </c>
      <c r="Q423" s="11">
        <f t="shared" si="41"/>
        <v>68.269410914356712</v>
      </c>
      <c r="R423" s="290">
        <v>17.37329675741146</v>
      </c>
    </row>
    <row r="424" spans="11:18" x14ac:dyDescent="0.25">
      <c r="K424" s="17">
        <f t="shared" si="39"/>
        <v>422</v>
      </c>
      <c r="L424" s="17">
        <f t="shared" si="40"/>
        <v>421</v>
      </c>
      <c r="M424" s="22">
        <f t="shared" si="42"/>
        <v>66.571698230214963</v>
      </c>
      <c r="N424" s="22">
        <f t="shared" si="43"/>
        <v>69.967123598498461</v>
      </c>
      <c r="O424" s="22">
        <f t="shared" si="44"/>
        <v>65.704177880456328</v>
      </c>
      <c r="P424" s="22">
        <f t="shared" si="45"/>
        <v>70.834643948257096</v>
      </c>
      <c r="Q424" s="11">
        <f t="shared" si="41"/>
        <v>68.269410914356712</v>
      </c>
      <c r="R424" s="290">
        <v>17.37329675741146</v>
      </c>
    </row>
    <row r="425" spans="11:18" x14ac:dyDescent="0.25">
      <c r="K425" s="17">
        <f t="shared" si="39"/>
        <v>423</v>
      </c>
      <c r="L425" s="17">
        <f t="shared" si="40"/>
        <v>422</v>
      </c>
      <c r="M425" s="22">
        <f t="shared" si="42"/>
        <v>66.573722943973777</v>
      </c>
      <c r="N425" s="22">
        <f t="shared" si="43"/>
        <v>69.965098884739646</v>
      </c>
      <c r="O425" s="22">
        <f t="shared" si="44"/>
        <v>65.707255717378146</v>
      </c>
      <c r="P425" s="22">
        <f t="shared" si="45"/>
        <v>70.831566111335277</v>
      </c>
      <c r="Q425" s="11">
        <f t="shared" si="41"/>
        <v>68.269410914356712</v>
      </c>
      <c r="R425" s="290">
        <v>17.37329675741146</v>
      </c>
    </row>
    <row r="426" spans="11:18" x14ac:dyDescent="0.25">
      <c r="K426" s="17">
        <f t="shared" si="39"/>
        <v>424</v>
      </c>
      <c r="L426" s="17">
        <f t="shared" si="40"/>
        <v>423</v>
      </c>
      <c r="M426" s="22">
        <f t="shared" si="42"/>
        <v>66.575740430824069</v>
      </c>
      <c r="N426" s="22">
        <f t="shared" si="43"/>
        <v>69.963081397889354</v>
      </c>
      <c r="O426" s="22">
        <f t="shared" si="44"/>
        <v>65.710322502396139</v>
      </c>
      <c r="P426" s="22">
        <f t="shared" si="45"/>
        <v>70.828499326317285</v>
      </c>
      <c r="Q426" s="11">
        <f t="shared" si="41"/>
        <v>68.269410914356712</v>
      </c>
      <c r="R426" s="290">
        <v>17.37329675741146</v>
      </c>
    </row>
    <row r="427" spans="11:18" x14ac:dyDescent="0.25">
      <c r="K427" s="17">
        <f t="shared" si="39"/>
        <v>425</v>
      </c>
      <c r="L427" s="17">
        <f t="shared" si="40"/>
        <v>424</v>
      </c>
      <c r="M427" s="22">
        <f t="shared" si="42"/>
        <v>66.577750733656245</v>
      </c>
      <c r="N427" s="22">
        <f t="shared" si="43"/>
        <v>69.961071095057179</v>
      </c>
      <c r="O427" s="22">
        <f t="shared" si="44"/>
        <v>65.713378301493208</v>
      </c>
      <c r="P427" s="22">
        <f t="shared" si="45"/>
        <v>70.825443527220216</v>
      </c>
      <c r="Q427" s="11">
        <f t="shared" si="41"/>
        <v>68.269410914356712</v>
      </c>
      <c r="R427" s="290">
        <v>17.37329675741146</v>
      </c>
    </row>
    <row r="428" spans="11:18" x14ac:dyDescent="0.25">
      <c r="K428" s="17">
        <f t="shared" si="39"/>
        <v>426</v>
      </c>
      <c r="L428" s="17">
        <f t="shared" si="40"/>
        <v>425</v>
      </c>
      <c r="M428" s="22">
        <f t="shared" si="42"/>
        <v>66.579753895005325</v>
      </c>
      <c r="N428" s="22">
        <f t="shared" si="43"/>
        <v>69.959067933708099</v>
      </c>
      <c r="O428" s="22">
        <f t="shared" si="44"/>
        <v>65.716423180102055</v>
      </c>
      <c r="P428" s="22">
        <f t="shared" si="45"/>
        <v>70.822398648611369</v>
      </c>
      <c r="Q428" s="11">
        <f t="shared" si="41"/>
        <v>68.269410914356712</v>
      </c>
      <c r="R428" s="290">
        <v>17.37329675741146</v>
      </c>
    </row>
    <row r="429" spans="11:18" x14ac:dyDescent="0.25">
      <c r="K429" s="17">
        <f t="shared" si="39"/>
        <v>427</v>
      </c>
      <c r="L429" s="17">
        <f t="shared" si="40"/>
        <v>426</v>
      </c>
      <c r="M429" s="22">
        <f t="shared" si="42"/>
        <v>66.581749957054456</v>
      </c>
      <c r="N429" s="22">
        <f t="shared" si="43"/>
        <v>69.957071871658968</v>
      </c>
      <c r="O429" s="22">
        <f t="shared" si="44"/>
        <v>65.719457203111091</v>
      </c>
      <c r="P429" s="22">
        <f t="shared" si="45"/>
        <v>70.819364625602333</v>
      </c>
      <c r="Q429" s="11">
        <f t="shared" si="41"/>
        <v>68.269410914356712</v>
      </c>
      <c r="R429" s="290">
        <v>17.37329675741146</v>
      </c>
    </row>
    <row r="430" spans="11:18" x14ac:dyDescent="0.25">
      <c r="K430" s="17">
        <f t="shared" ref="K430:K493" si="46">K429+1</f>
        <v>428</v>
      </c>
      <c r="L430" s="17">
        <f t="shared" ref="L430:L493" si="47">L429+1</f>
        <v>427</v>
      </c>
      <c r="M430" s="22">
        <f t="shared" si="42"/>
        <v>66.583738961638858</v>
      </c>
      <c r="N430" s="22">
        <f t="shared" si="43"/>
        <v>69.955082867074566</v>
      </c>
      <c r="O430" s="22">
        <f t="shared" si="44"/>
        <v>65.722480434870192</v>
      </c>
      <c r="P430" s="22">
        <f t="shared" si="45"/>
        <v>70.816341393843231</v>
      </c>
      <c r="Q430" s="11">
        <f t="shared" si="41"/>
        <v>68.269410914356712</v>
      </c>
      <c r="R430" s="290">
        <v>17.37329675741146</v>
      </c>
    </row>
    <row r="431" spans="11:18" x14ac:dyDescent="0.25">
      <c r="K431" s="17">
        <f t="shared" si="46"/>
        <v>429</v>
      </c>
      <c r="L431" s="17">
        <f t="shared" si="47"/>
        <v>428</v>
      </c>
      <c r="M431" s="22">
        <f t="shared" si="42"/>
        <v>66.585720950249396</v>
      </c>
      <c r="N431" s="22">
        <f t="shared" si="43"/>
        <v>69.953100878464028</v>
      </c>
      <c r="O431" s="22">
        <f t="shared" si="44"/>
        <v>65.725492939196528</v>
      </c>
      <c r="P431" s="22">
        <f t="shared" si="45"/>
        <v>70.813328889516896</v>
      </c>
      <c r="Q431" s="11">
        <f t="shared" si="41"/>
        <v>68.269410914356712</v>
      </c>
      <c r="R431" s="290">
        <v>17.37329675741146</v>
      </c>
    </row>
    <row r="432" spans="11:18" x14ac:dyDescent="0.25">
      <c r="K432" s="17">
        <f t="shared" si="46"/>
        <v>430</v>
      </c>
      <c r="L432" s="17">
        <f t="shared" si="47"/>
        <v>429</v>
      </c>
      <c r="M432" s="22">
        <f t="shared" si="42"/>
        <v>66.587695964036214</v>
      </c>
      <c r="N432" s="22">
        <f t="shared" si="43"/>
        <v>69.951125864677209</v>
      </c>
      <c r="O432" s="22">
        <f t="shared" si="44"/>
        <v>65.728494779380142</v>
      </c>
      <c r="P432" s="22">
        <f t="shared" si="45"/>
        <v>70.810327049333281</v>
      </c>
      <c r="Q432" s="11">
        <f t="shared" si="41"/>
        <v>68.269410914356712</v>
      </c>
      <c r="R432" s="290">
        <v>17.37329675741146</v>
      </c>
    </row>
    <row r="433" spans="11:18" x14ac:dyDescent="0.25">
      <c r="K433" s="17">
        <f t="shared" si="46"/>
        <v>431</v>
      </c>
      <c r="L433" s="17">
        <f t="shared" si="47"/>
        <v>430</v>
      </c>
      <c r="M433" s="22">
        <f t="shared" si="42"/>
        <v>66.589664043812391</v>
      </c>
      <c r="N433" s="22">
        <f t="shared" si="43"/>
        <v>69.949157784901033</v>
      </c>
      <c r="O433" s="22">
        <f t="shared" si="44"/>
        <v>65.731486018189514</v>
      </c>
      <c r="P433" s="22">
        <f t="shared" si="45"/>
        <v>70.807335810523909</v>
      </c>
      <c r="Q433" s="11">
        <f t="shared" si="41"/>
        <v>68.269410914356712</v>
      </c>
      <c r="R433" s="290">
        <v>17.37329675741146</v>
      </c>
    </row>
    <row r="434" spans="11:18" x14ac:dyDescent="0.25">
      <c r="K434" s="17">
        <f t="shared" si="46"/>
        <v>432</v>
      </c>
      <c r="L434" s="17">
        <f t="shared" si="47"/>
        <v>431</v>
      </c>
      <c r="M434" s="22">
        <f t="shared" si="42"/>
        <v>66.591625230057417</v>
      </c>
      <c r="N434" s="22">
        <f t="shared" si="43"/>
        <v>69.947196598656006</v>
      </c>
      <c r="O434" s="22">
        <f t="shared" si="44"/>
        <v>65.734466717877154</v>
      </c>
      <c r="P434" s="22">
        <f t="shared" si="45"/>
        <v>70.804355110836269</v>
      </c>
      <c r="Q434" s="11">
        <f t="shared" si="41"/>
        <v>68.269410914356712</v>
      </c>
      <c r="R434" s="290">
        <v>17.37329675741146</v>
      </c>
    </row>
    <row r="435" spans="11:18" x14ac:dyDescent="0.25">
      <c r="K435" s="17">
        <f t="shared" si="46"/>
        <v>433</v>
      </c>
      <c r="L435" s="17">
        <f t="shared" si="47"/>
        <v>432</v>
      </c>
      <c r="M435" s="22">
        <f t="shared" si="42"/>
        <v>66.593579562920723</v>
      </c>
      <c r="N435" s="22">
        <f t="shared" si="43"/>
        <v>69.9452422657927</v>
      </c>
      <c r="O435" s="22">
        <f t="shared" si="44"/>
        <v>65.737436940185034</v>
      </c>
      <c r="P435" s="22">
        <f t="shared" si="45"/>
        <v>70.801384888528389</v>
      </c>
      <c r="Q435" s="11">
        <f t="shared" si="41"/>
        <v>68.269410914356712</v>
      </c>
      <c r="R435" s="290">
        <v>17.37329675741146</v>
      </c>
    </row>
    <row r="436" spans="11:18" x14ac:dyDescent="0.25">
      <c r="K436" s="17">
        <f t="shared" si="46"/>
        <v>434</v>
      </c>
      <c r="L436" s="17">
        <f t="shared" si="47"/>
        <v>433</v>
      </c>
      <c r="M436" s="22">
        <f t="shared" si="42"/>
        <v>66.595527082225075</v>
      </c>
      <c r="N436" s="22">
        <f t="shared" si="43"/>
        <v>69.943294746488348</v>
      </c>
      <c r="O436" s="22">
        <f t="shared" si="44"/>
        <v>65.740396746349873</v>
      </c>
      <c r="P436" s="22">
        <f t="shared" si="45"/>
        <v>70.798425082363551</v>
      </c>
      <c r="Q436" s="11">
        <f t="shared" si="41"/>
        <v>68.269410914356712</v>
      </c>
      <c r="R436" s="290">
        <v>17.37329675741146</v>
      </c>
    </row>
    <row r="437" spans="11:18" x14ac:dyDescent="0.25">
      <c r="K437" s="17">
        <f t="shared" si="46"/>
        <v>435</v>
      </c>
      <c r="L437" s="17">
        <f t="shared" si="47"/>
        <v>434</v>
      </c>
      <c r="M437" s="22">
        <f t="shared" si="42"/>
        <v>66.59746782747014</v>
      </c>
      <c r="N437" s="22">
        <f t="shared" si="43"/>
        <v>69.941354001243283</v>
      </c>
      <c r="O437" s="22">
        <f t="shared" si="44"/>
        <v>65.743346197108536</v>
      </c>
      <c r="P437" s="22">
        <f t="shared" si="45"/>
        <v>70.795475631604887</v>
      </c>
      <c r="Q437" s="11">
        <f t="shared" si="41"/>
        <v>68.269410914356712</v>
      </c>
      <c r="R437" s="290">
        <v>17.37329675741146</v>
      </c>
    </row>
    <row r="438" spans="11:18" x14ac:dyDescent="0.25">
      <c r="K438" s="17">
        <f t="shared" si="46"/>
        <v>436</v>
      </c>
      <c r="L438" s="17">
        <f t="shared" si="47"/>
        <v>435</v>
      </c>
      <c r="M438" s="22">
        <f t="shared" si="42"/>
        <v>66.599401837835629</v>
      </c>
      <c r="N438" s="22">
        <f t="shared" si="43"/>
        <v>69.939419990877795</v>
      </c>
      <c r="O438" s="22">
        <f t="shared" si="44"/>
        <v>65.746285352703183</v>
      </c>
      <c r="P438" s="22">
        <f t="shared" si="45"/>
        <v>70.792536476010241</v>
      </c>
      <c r="Q438" s="11">
        <f t="shared" si="41"/>
        <v>68.269410914356712</v>
      </c>
      <c r="R438" s="290">
        <v>17.37329675741146</v>
      </c>
    </row>
    <row r="439" spans="11:18" x14ac:dyDescent="0.25">
      <c r="K439" s="17">
        <f t="shared" si="46"/>
        <v>437</v>
      </c>
      <c r="L439" s="17">
        <f t="shared" si="47"/>
        <v>436</v>
      </c>
      <c r="M439" s="22">
        <f t="shared" si="42"/>
        <v>66.601329152184803</v>
      </c>
      <c r="N439" s="22">
        <f t="shared" si="43"/>
        <v>69.93749267652862</v>
      </c>
      <c r="O439" s="22">
        <f t="shared" si="44"/>
        <v>65.749214272886547</v>
      </c>
      <c r="P439" s="22">
        <f t="shared" si="45"/>
        <v>70.789607555826876</v>
      </c>
      <c r="Q439" s="11">
        <f t="shared" si="41"/>
        <v>68.269410914356712</v>
      </c>
      <c r="R439" s="290">
        <v>17.37329675741146</v>
      </c>
    </row>
    <row r="440" spans="11:18" x14ac:dyDescent="0.25">
      <c r="K440" s="17">
        <f t="shared" si="46"/>
        <v>438</v>
      </c>
      <c r="L440" s="17">
        <f t="shared" si="47"/>
        <v>437</v>
      </c>
      <c r="M440" s="22">
        <f t="shared" si="42"/>
        <v>66.603249809067634</v>
      </c>
      <c r="N440" s="22">
        <f t="shared" si="43"/>
        <v>69.93557201964579</v>
      </c>
      <c r="O440" s="22">
        <f t="shared" si="44"/>
        <v>65.752133016926877</v>
      </c>
      <c r="P440" s="22">
        <f t="shared" si="45"/>
        <v>70.786688811786547</v>
      </c>
      <c r="Q440" s="11">
        <f t="shared" si="41"/>
        <v>68.269410914356712</v>
      </c>
      <c r="R440" s="290">
        <v>17.37329675741146</v>
      </c>
    </row>
    <row r="441" spans="11:18" x14ac:dyDescent="0.25">
      <c r="K441" s="17">
        <f t="shared" si="46"/>
        <v>439</v>
      </c>
      <c r="L441" s="17">
        <f t="shared" si="47"/>
        <v>438</v>
      </c>
      <c r="M441" s="22">
        <f t="shared" si="42"/>
        <v>66.605163846724167</v>
      </c>
      <c r="N441" s="22">
        <f t="shared" si="43"/>
        <v>69.933657981989256</v>
      </c>
      <c r="O441" s="22">
        <f t="shared" si="44"/>
        <v>65.755041643613197</v>
      </c>
      <c r="P441" s="22">
        <f t="shared" si="45"/>
        <v>70.783780185100227</v>
      </c>
      <c r="Q441" s="11">
        <f t="shared" si="41"/>
        <v>68.269410914356712</v>
      </c>
      <c r="R441" s="290">
        <v>17.37329675741146</v>
      </c>
    </row>
    <row r="442" spans="11:18" x14ac:dyDescent="0.25">
      <c r="K442" s="17">
        <f t="shared" si="46"/>
        <v>440</v>
      </c>
      <c r="L442" s="17">
        <f t="shared" si="47"/>
        <v>439</v>
      </c>
      <c r="M442" s="22">
        <f t="shared" si="42"/>
        <v>66.607071303087551</v>
      </c>
      <c r="N442" s="22">
        <f t="shared" si="43"/>
        <v>69.931750525625873</v>
      </c>
      <c r="O442" s="22">
        <f t="shared" si="44"/>
        <v>65.757940211260035</v>
      </c>
      <c r="P442" s="22">
        <f t="shared" si="45"/>
        <v>70.780881617453389</v>
      </c>
      <c r="Q442" s="11">
        <f t="shared" si="41"/>
        <v>68.269410914356712</v>
      </c>
      <c r="R442" s="290">
        <v>17.37329675741146</v>
      </c>
    </row>
    <row r="443" spans="11:18" x14ac:dyDescent="0.25">
      <c r="K443" s="17">
        <f t="shared" si="46"/>
        <v>441</v>
      </c>
      <c r="L443" s="17">
        <f t="shared" si="47"/>
        <v>440</v>
      </c>
      <c r="M443" s="22">
        <f t="shared" si="42"/>
        <v>66.608972215787347</v>
      </c>
      <c r="N443" s="22">
        <f t="shared" si="43"/>
        <v>69.929849612926077</v>
      </c>
      <c r="O443" s="22">
        <f t="shared" si="44"/>
        <v>65.76082877771249</v>
      </c>
      <c r="P443" s="22">
        <f t="shared" si="45"/>
        <v>70.777993051000934</v>
      </c>
      <c r="Q443" s="11">
        <f t="shared" si="41"/>
        <v>68.269410914356712</v>
      </c>
      <c r="R443" s="290">
        <v>17.37329675741146</v>
      </c>
    </row>
    <row r="444" spans="11:18" x14ac:dyDescent="0.25">
      <c r="K444" s="17">
        <f t="shared" si="46"/>
        <v>442</v>
      </c>
      <c r="L444" s="17">
        <f t="shared" si="47"/>
        <v>441</v>
      </c>
      <c r="M444" s="22">
        <f t="shared" si="42"/>
        <v>66.610866622152585</v>
      </c>
      <c r="N444" s="22">
        <f t="shared" si="43"/>
        <v>69.927955206560839</v>
      </c>
      <c r="O444" s="22">
        <f t="shared" si="44"/>
        <v>65.76370740035108</v>
      </c>
      <c r="P444" s="22">
        <f t="shared" si="45"/>
        <v>70.775114428362343</v>
      </c>
      <c r="Q444" s="11">
        <f t="shared" si="41"/>
        <v>68.269410914356712</v>
      </c>
      <c r="R444" s="290">
        <v>17.37329675741146</v>
      </c>
    </row>
    <row r="445" spans="11:18" x14ac:dyDescent="0.25">
      <c r="K445" s="17">
        <f t="shared" si="46"/>
        <v>443</v>
      </c>
      <c r="L445" s="17">
        <f t="shared" si="47"/>
        <v>442</v>
      </c>
      <c r="M445" s="22">
        <f t="shared" si="42"/>
        <v>66.612754559214835</v>
      </c>
      <c r="N445" s="22">
        <f t="shared" si="43"/>
        <v>69.926067269498589</v>
      </c>
      <c r="O445" s="22">
        <f t="shared" si="44"/>
        <v>65.76657613609639</v>
      </c>
      <c r="P445" s="22">
        <f t="shared" si="45"/>
        <v>70.772245692617034</v>
      </c>
      <c r="Q445" s="11">
        <f t="shared" si="41"/>
        <v>68.269410914356712</v>
      </c>
      <c r="R445" s="290">
        <v>17.37329675741146</v>
      </c>
    </row>
    <row r="446" spans="11:18" x14ac:dyDescent="0.25">
      <c r="K446" s="17">
        <f t="shared" si="46"/>
        <v>444</v>
      </c>
      <c r="L446" s="17">
        <f t="shared" si="47"/>
        <v>443</v>
      </c>
      <c r="M446" s="22">
        <f t="shared" si="42"/>
        <v>66.614636063711231</v>
      </c>
      <c r="N446" s="22">
        <f t="shared" si="43"/>
        <v>69.924185765002193</v>
      </c>
      <c r="O446" s="22">
        <f t="shared" si="44"/>
        <v>65.769435041413999</v>
      </c>
      <c r="P446" s="22">
        <f t="shared" si="45"/>
        <v>70.769386787299425</v>
      </c>
      <c r="Q446" s="11">
        <f t="shared" si="41"/>
        <v>68.269410914356712</v>
      </c>
      <c r="R446" s="290">
        <v>17.37329675741146</v>
      </c>
    </row>
    <row r="447" spans="11:18" x14ac:dyDescent="0.25">
      <c r="K447" s="17">
        <f t="shared" si="46"/>
        <v>445</v>
      </c>
      <c r="L447" s="17">
        <f t="shared" si="47"/>
        <v>444</v>
      </c>
      <c r="M447" s="22">
        <f t="shared" si="42"/>
        <v>66.616511172087556</v>
      </c>
      <c r="N447" s="22">
        <f t="shared" si="43"/>
        <v>69.922310656625868</v>
      </c>
      <c r="O447" s="22">
        <f t="shared" si="44"/>
        <v>65.772284172319004</v>
      </c>
      <c r="P447" s="22">
        <f t="shared" si="45"/>
        <v>70.766537656394419</v>
      </c>
      <c r="Q447" s="11">
        <f t="shared" si="41"/>
        <v>68.269410914356712</v>
      </c>
      <c r="R447" s="290">
        <v>17.37329675741146</v>
      </c>
    </row>
    <row r="448" spans="11:18" x14ac:dyDescent="0.25">
      <c r="K448" s="17">
        <f t="shared" si="46"/>
        <v>446</v>
      </c>
      <c r="L448" s="17">
        <f t="shared" si="47"/>
        <v>445</v>
      </c>
      <c r="M448" s="22">
        <f t="shared" si="42"/>
        <v>66.618379920501098</v>
      </c>
      <c r="N448" s="22">
        <f t="shared" si="43"/>
        <v>69.920441908212325</v>
      </c>
      <c r="O448" s="22">
        <f t="shared" si="44"/>
        <v>65.775123584380651</v>
      </c>
      <c r="P448" s="22">
        <f t="shared" si="45"/>
        <v>70.763698244332772</v>
      </c>
      <c r="Q448" s="11">
        <f t="shared" si="41"/>
        <v>68.269410914356712</v>
      </c>
      <c r="R448" s="290">
        <v>17.37329675741146</v>
      </c>
    </row>
    <row r="449" spans="11:18" x14ac:dyDescent="0.25">
      <c r="K449" s="17">
        <f t="shared" si="46"/>
        <v>447</v>
      </c>
      <c r="L449" s="17">
        <f t="shared" si="47"/>
        <v>446</v>
      </c>
      <c r="M449" s="22">
        <f t="shared" si="42"/>
        <v>66.62024234482368</v>
      </c>
      <c r="N449" s="22">
        <f t="shared" si="43"/>
        <v>69.918579483889744</v>
      </c>
      <c r="O449" s="22">
        <f t="shared" si="44"/>
        <v>65.777953332726938</v>
      </c>
      <c r="P449" s="22">
        <f t="shared" si="45"/>
        <v>70.760868495986486</v>
      </c>
      <c r="Q449" s="11">
        <f t="shared" si="41"/>
        <v>68.269410914356712</v>
      </c>
      <c r="R449" s="290">
        <v>17.37329675741146</v>
      </c>
    </row>
    <row r="450" spans="11:18" x14ac:dyDescent="0.25">
      <c r="K450" s="17">
        <f t="shared" si="46"/>
        <v>448</v>
      </c>
      <c r="L450" s="17">
        <f t="shared" si="47"/>
        <v>447</v>
      </c>
      <c r="M450" s="22">
        <f t="shared" si="42"/>
        <v>66.622098480644482</v>
      </c>
      <c r="N450" s="22">
        <f t="shared" si="43"/>
        <v>69.916723348068942</v>
      </c>
      <c r="O450" s="22">
        <f t="shared" si="44"/>
        <v>65.780773472049077</v>
      </c>
      <c r="P450" s="22">
        <f t="shared" si="45"/>
        <v>70.758048356664347</v>
      </c>
      <c r="Q450" s="11">
        <f t="shared" si="41"/>
        <v>68.269410914356712</v>
      </c>
      <c r="R450" s="290">
        <v>17.37329675741146</v>
      </c>
    </row>
    <row r="451" spans="11:18" x14ac:dyDescent="0.25">
      <c r="K451" s="17">
        <f t="shared" si="46"/>
        <v>449</v>
      </c>
      <c r="L451" s="17">
        <f t="shared" si="47"/>
        <v>448</v>
      </c>
      <c r="M451" s="22">
        <f t="shared" si="42"/>
        <v>66.623948363272902</v>
      </c>
      <c r="N451" s="22">
        <f t="shared" si="43"/>
        <v>69.914873465440522</v>
      </c>
      <c r="O451" s="22">
        <f t="shared" si="44"/>
        <v>65.783584056605889</v>
      </c>
      <c r="P451" s="22">
        <f t="shared" si="45"/>
        <v>70.755237772107535</v>
      </c>
      <c r="Q451" s="11">
        <f t="shared" ref="Q451:Q501" si="48">IF(L451="","",$E$179)</f>
        <v>68.269410914356712</v>
      </c>
      <c r="R451" s="290">
        <v>17.37329675741146</v>
      </c>
    </row>
    <row r="452" spans="11:18" x14ac:dyDescent="0.25">
      <c r="K452" s="17">
        <f t="shared" si="46"/>
        <v>450</v>
      </c>
      <c r="L452" s="17">
        <f t="shared" si="47"/>
        <v>449</v>
      </c>
      <c r="M452" s="22">
        <f t="shared" si="42"/>
        <v>66.625792027741412</v>
      </c>
      <c r="N452" s="22">
        <f t="shared" si="43"/>
        <v>69.913029800972012</v>
      </c>
      <c r="O452" s="22">
        <f t="shared" si="44"/>
        <v>65.786385140228305</v>
      </c>
      <c r="P452" s="22">
        <f t="shared" si="45"/>
        <v>70.752436688485119</v>
      </c>
      <c r="Q452" s="11">
        <f t="shared" si="48"/>
        <v>68.269410914356712</v>
      </c>
      <c r="R452" s="290">
        <v>17.37329675741146</v>
      </c>
    </row>
    <row r="453" spans="11:18" x14ac:dyDescent="0.25">
      <c r="K453" s="17">
        <f t="shared" si="46"/>
        <v>451</v>
      </c>
      <c r="L453" s="17">
        <f t="shared" si="47"/>
        <v>450</v>
      </c>
      <c r="M453" s="22">
        <f t="shared" ref="M453:M501" si="49">$Q453-TINV(1-95.44/100,$L453-1)*$R453/SQRT($L453)</f>
        <v>66.627629508808369</v>
      </c>
      <c r="N453" s="22">
        <f t="shared" ref="N453:N501" si="50">$Q453+TINV(1-95.44/100,$L453-1)*$R453/SQRT($L453)</f>
        <v>69.911192319905055</v>
      </c>
      <c r="O453" s="22">
        <f t="shared" ref="O453:O501" si="51">$Q453-TINV(1-99.74/100,$L453-1)*$R453/SQRT($L453)</f>
        <v>65.7891767763236</v>
      </c>
      <c r="P453" s="22">
        <f t="shared" ref="P453:P501" si="52">$Q453+TINV(1-99.74/100,$L453-1)*$R453/SQRT($L453)</f>
        <v>70.749645052389823</v>
      </c>
      <c r="Q453" s="11">
        <f t="shared" si="48"/>
        <v>68.269410914356712</v>
      </c>
      <c r="R453" s="290">
        <v>17.37329675741146</v>
      </c>
    </row>
    <row r="454" spans="11:18" x14ac:dyDescent="0.25">
      <c r="K454" s="17">
        <f t="shared" si="46"/>
        <v>452</v>
      </c>
      <c r="L454" s="17">
        <f t="shared" si="47"/>
        <v>451</v>
      </c>
      <c r="M454" s="22">
        <f t="shared" si="49"/>
        <v>66.629460840960661</v>
      </c>
      <c r="N454" s="22">
        <f t="shared" si="50"/>
        <v>69.909360987752763</v>
      </c>
      <c r="O454" s="22">
        <f t="shared" si="51"/>
        <v>65.791959017879662</v>
      </c>
      <c r="P454" s="22">
        <f t="shared" si="52"/>
        <v>70.746862810833761</v>
      </c>
      <c r="Q454" s="11">
        <f t="shared" si="48"/>
        <v>68.269410914356712</v>
      </c>
      <c r="R454" s="290">
        <v>17.37329675741146</v>
      </c>
    </row>
    <row r="455" spans="11:18" x14ac:dyDescent="0.25">
      <c r="K455" s="17">
        <f t="shared" si="46"/>
        <v>453</v>
      </c>
      <c r="L455" s="17">
        <f t="shared" si="47"/>
        <v>452</v>
      </c>
      <c r="M455" s="22">
        <f t="shared" si="49"/>
        <v>66.631286058416492</v>
      </c>
      <c r="N455" s="22">
        <f t="shared" si="50"/>
        <v>69.907535770296931</v>
      </c>
      <c r="O455" s="22">
        <f t="shared" si="51"/>
        <v>65.794731917469278</v>
      </c>
      <c r="P455" s="22">
        <f t="shared" si="52"/>
        <v>70.744089911244146</v>
      </c>
      <c r="Q455" s="11">
        <f t="shared" si="48"/>
        <v>68.269410914356712</v>
      </c>
      <c r="R455" s="290">
        <v>17.37329675741146</v>
      </c>
    </row>
    <row r="456" spans="11:18" x14ac:dyDescent="0.25">
      <c r="K456" s="17">
        <f t="shared" si="46"/>
        <v>454</v>
      </c>
      <c r="L456" s="17">
        <f t="shared" si="47"/>
        <v>453</v>
      </c>
      <c r="M456" s="22">
        <f t="shared" si="49"/>
        <v>66.63310519512811</v>
      </c>
      <c r="N456" s="22">
        <f t="shared" si="50"/>
        <v>69.905716633585314</v>
      </c>
      <c r="O456" s="22">
        <f t="shared" si="51"/>
        <v>65.797495527254313</v>
      </c>
      <c r="P456" s="22">
        <f t="shared" si="52"/>
        <v>70.741326301459111</v>
      </c>
      <c r="Q456" s="11">
        <f t="shared" si="48"/>
        <v>68.269410914356712</v>
      </c>
      <c r="R456" s="290">
        <v>17.37329675741146</v>
      </c>
    </row>
    <row r="457" spans="11:18" x14ac:dyDescent="0.25">
      <c r="K457" s="17">
        <f t="shared" si="46"/>
        <v>455</v>
      </c>
      <c r="L457" s="17">
        <f t="shared" si="47"/>
        <v>454</v>
      </c>
      <c r="M457" s="22">
        <f t="shared" si="49"/>
        <v>66.634918284784405</v>
      </c>
      <c r="N457" s="22">
        <f t="shared" si="50"/>
        <v>69.903903543929019</v>
      </c>
      <c r="O457" s="22">
        <f t="shared" si="51"/>
        <v>65.800249898989705</v>
      </c>
      <c r="P457" s="22">
        <f t="shared" si="52"/>
        <v>70.738571929723719</v>
      </c>
      <c r="Q457" s="11">
        <f t="shared" si="48"/>
        <v>68.269410914356712</v>
      </c>
      <c r="R457" s="290">
        <v>17.37329675741146</v>
      </c>
    </row>
    <row r="458" spans="11:18" x14ac:dyDescent="0.25">
      <c r="K458" s="17">
        <f t="shared" si="46"/>
        <v>456</v>
      </c>
      <c r="L458" s="17">
        <f t="shared" si="47"/>
        <v>455</v>
      </c>
      <c r="M458" s="22">
        <f t="shared" si="49"/>
        <v>66.636725360813543</v>
      </c>
      <c r="N458" s="22">
        <f t="shared" si="50"/>
        <v>69.902096467899881</v>
      </c>
      <c r="O458" s="22">
        <f t="shared" si="51"/>
        <v>65.802995084027714</v>
      </c>
      <c r="P458" s="22">
        <f t="shared" si="52"/>
        <v>70.73582674468571</v>
      </c>
      <c r="Q458" s="11">
        <f t="shared" si="48"/>
        <v>68.269410914356712</v>
      </c>
      <c r="R458" s="290">
        <v>17.37329675741146</v>
      </c>
    </row>
    <row r="459" spans="11:18" x14ac:dyDescent="0.25">
      <c r="K459" s="17">
        <f t="shared" si="46"/>
        <v>457</v>
      </c>
      <c r="L459" s="17">
        <f t="shared" si="47"/>
        <v>456</v>
      </c>
      <c r="M459" s="22">
        <f t="shared" si="49"/>
        <v>66.638526456385492</v>
      </c>
      <c r="N459" s="22">
        <f t="shared" si="50"/>
        <v>69.900295372327932</v>
      </c>
      <c r="O459" s="22">
        <f t="shared" si="51"/>
        <v>65.8057311333218</v>
      </c>
      <c r="P459" s="22">
        <f t="shared" si="52"/>
        <v>70.733090695391624</v>
      </c>
      <c r="Q459" s="11">
        <f t="shared" si="48"/>
        <v>68.269410914356712</v>
      </c>
      <c r="R459" s="290">
        <v>17.37329675741146</v>
      </c>
    </row>
    <row r="460" spans="11:18" x14ac:dyDescent="0.25">
      <c r="K460" s="17">
        <f t="shared" si="46"/>
        <v>458</v>
      </c>
      <c r="L460" s="17">
        <f t="shared" si="47"/>
        <v>457</v>
      </c>
      <c r="M460" s="22">
        <f t="shared" si="49"/>
        <v>66.640321604414737</v>
      </c>
      <c r="N460" s="22">
        <f t="shared" si="50"/>
        <v>69.898500224298687</v>
      </c>
      <c r="O460" s="22">
        <f t="shared" si="51"/>
        <v>65.808458097430687</v>
      </c>
      <c r="P460" s="22">
        <f t="shared" si="52"/>
        <v>70.730363731282736</v>
      </c>
      <c r="Q460" s="11">
        <f t="shared" si="48"/>
        <v>68.269410914356712</v>
      </c>
      <c r="R460" s="290">
        <v>17.37329675741146</v>
      </c>
    </row>
    <row r="461" spans="11:18" x14ac:dyDescent="0.25">
      <c r="K461" s="17">
        <f t="shared" si="46"/>
        <v>459</v>
      </c>
      <c r="L461" s="17">
        <f t="shared" si="47"/>
        <v>458</v>
      </c>
      <c r="M461" s="22">
        <f t="shared" si="49"/>
        <v>66.642110837562612</v>
      </c>
      <c r="N461" s="22">
        <f t="shared" si="50"/>
        <v>69.896710991150812</v>
      </c>
      <c r="O461" s="22">
        <f t="shared" si="51"/>
        <v>65.811176026522219</v>
      </c>
      <c r="P461" s="22">
        <f t="shared" si="52"/>
        <v>70.727645802191205</v>
      </c>
      <c r="Q461" s="11">
        <f t="shared" si="48"/>
        <v>68.269410914356712</v>
      </c>
      <c r="R461" s="290">
        <v>17.37329675741146</v>
      </c>
    </row>
    <row r="462" spans="11:18" x14ac:dyDescent="0.25">
      <c r="K462" s="17">
        <f t="shared" si="46"/>
        <v>460</v>
      </c>
      <c r="L462" s="17">
        <f t="shared" si="47"/>
        <v>459</v>
      </c>
      <c r="M462" s="22">
        <f t="shared" si="49"/>
        <v>66.643894188239969</v>
      </c>
      <c r="N462" s="22">
        <f t="shared" si="50"/>
        <v>69.894927640473455</v>
      </c>
      <c r="O462" s="22">
        <f t="shared" si="51"/>
        <v>65.813884970377273</v>
      </c>
      <c r="P462" s="22">
        <f t="shared" si="52"/>
        <v>70.72493685833615</v>
      </c>
      <c r="Q462" s="11">
        <f t="shared" si="48"/>
        <v>68.269410914356712</v>
      </c>
      <c r="R462" s="290">
        <v>17.37329675741146</v>
      </c>
    </row>
    <row r="463" spans="11:18" x14ac:dyDescent="0.25">
      <c r="K463" s="17">
        <f t="shared" si="46"/>
        <v>461</v>
      </c>
      <c r="L463" s="17">
        <f t="shared" si="47"/>
        <v>460</v>
      </c>
      <c r="M463" s="22">
        <f t="shared" si="49"/>
        <v>66.645671688609553</v>
      </c>
      <c r="N463" s="22">
        <f t="shared" si="50"/>
        <v>69.89315014010387</v>
      </c>
      <c r="O463" s="22">
        <f t="shared" si="51"/>
        <v>65.816584978393635</v>
      </c>
      <c r="P463" s="22">
        <f t="shared" si="52"/>
        <v>70.722236850319788</v>
      </c>
      <c r="Q463" s="11">
        <f t="shared" si="48"/>
        <v>68.269410914356712</v>
      </c>
      <c r="R463" s="290">
        <v>17.37329675741146</v>
      </c>
    </row>
    <row r="464" spans="11:18" x14ac:dyDescent="0.25">
      <c r="K464" s="17">
        <f t="shared" si="46"/>
        <v>462</v>
      </c>
      <c r="L464" s="17">
        <f t="shared" si="47"/>
        <v>461</v>
      </c>
      <c r="M464" s="22">
        <f t="shared" si="49"/>
        <v>66.647443370588419</v>
      </c>
      <c r="N464" s="22">
        <f t="shared" si="50"/>
        <v>69.891378458125004</v>
      </c>
      <c r="O464" s="22">
        <f t="shared" si="51"/>
        <v>65.819276099589629</v>
      </c>
      <c r="P464" s="22">
        <f t="shared" si="52"/>
        <v>70.719545729123794</v>
      </c>
      <c r="Q464" s="11">
        <f t="shared" si="48"/>
        <v>68.269410914356712</v>
      </c>
      <c r="R464" s="290">
        <v>17.37329675741146</v>
      </c>
    </row>
    <row r="465" spans="11:18" x14ac:dyDescent="0.25">
      <c r="K465" s="17">
        <f t="shared" si="46"/>
        <v>463</v>
      </c>
      <c r="L465" s="17">
        <f t="shared" si="47"/>
        <v>462</v>
      </c>
      <c r="M465" s="22">
        <f t="shared" si="49"/>
        <v>66.649209265850388</v>
      </c>
      <c r="N465" s="22">
        <f t="shared" si="50"/>
        <v>69.889612562863036</v>
      </c>
      <c r="O465" s="22">
        <f t="shared" si="51"/>
        <v>65.821958382608059</v>
      </c>
      <c r="P465" s="22">
        <f t="shared" si="52"/>
        <v>70.716863446105364</v>
      </c>
      <c r="Q465" s="11">
        <f t="shared" si="48"/>
        <v>68.269410914356712</v>
      </c>
      <c r="R465" s="290">
        <v>17.37329675741146</v>
      </c>
    </row>
    <row r="466" spans="11:18" x14ac:dyDescent="0.25">
      <c r="K466" s="17">
        <f t="shared" si="46"/>
        <v>464</v>
      </c>
      <c r="L466" s="17">
        <f t="shared" si="47"/>
        <v>463</v>
      </c>
      <c r="M466" s="22">
        <f t="shared" si="49"/>
        <v>66.650969405828391</v>
      </c>
      <c r="N466" s="22">
        <f t="shared" si="50"/>
        <v>69.887852422885032</v>
      </c>
      <c r="O466" s="22">
        <f t="shared" si="51"/>
        <v>65.824631875719703</v>
      </c>
      <c r="P466" s="22">
        <f t="shared" si="52"/>
        <v>70.714189952993721</v>
      </c>
      <c r="Q466" s="11">
        <f t="shared" si="48"/>
        <v>68.269410914356712</v>
      </c>
      <c r="R466" s="290">
        <v>17.37329675741146</v>
      </c>
    </row>
    <row r="467" spans="11:18" x14ac:dyDescent="0.25">
      <c r="K467" s="17">
        <f t="shared" si="46"/>
        <v>465</v>
      </c>
      <c r="L467" s="17">
        <f t="shared" si="47"/>
        <v>464</v>
      </c>
      <c r="M467" s="22">
        <f t="shared" si="49"/>
        <v>66.652723821716933</v>
      </c>
      <c r="N467" s="22">
        <f t="shared" si="50"/>
        <v>69.886098006996491</v>
      </c>
      <c r="O467" s="22">
        <f t="shared" si="51"/>
        <v>65.827296626827163</v>
      </c>
      <c r="P467" s="22">
        <f t="shared" si="52"/>
        <v>70.711525201886261</v>
      </c>
      <c r="Q467" s="11">
        <f t="shared" si="48"/>
        <v>68.269410914356712</v>
      </c>
      <c r="R467" s="290">
        <v>17.37329675741146</v>
      </c>
    </row>
    <row r="468" spans="11:18" x14ac:dyDescent="0.25">
      <c r="K468" s="17">
        <f t="shared" si="46"/>
        <v>466</v>
      </c>
      <c r="L468" s="17">
        <f t="shared" si="47"/>
        <v>465</v>
      </c>
      <c r="M468" s="22">
        <f t="shared" si="49"/>
        <v>66.654472544474174</v>
      </c>
      <c r="N468" s="22">
        <f t="shared" si="50"/>
        <v>69.884349284239249</v>
      </c>
      <c r="O468" s="22">
        <f t="shared" si="51"/>
        <v>65.829952683468278</v>
      </c>
      <c r="P468" s="22">
        <f t="shared" si="52"/>
        <v>70.708869145245146</v>
      </c>
      <c r="Q468" s="11">
        <f t="shared" si="48"/>
        <v>68.269410914356712</v>
      </c>
      <c r="R468" s="290">
        <v>17.37329675741146</v>
      </c>
    </row>
    <row r="469" spans="11:18" x14ac:dyDescent="0.25">
      <c r="K469" s="17">
        <f t="shared" si="46"/>
        <v>467</v>
      </c>
      <c r="L469" s="17">
        <f t="shared" si="47"/>
        <v>466</v>
      </c>
      <c r="M469" s="22">
        <f t="shared" si="49"/>
        <v>66.656215604824467</v>
      </c>
      <c r="N469" s="22">
        <f t="shared" si="50"/>
        <v>69.882606223888956</v>
      </c>
      <c r="O469" s="22">
        <f t="shared" si="51"/>
        <v>65.832600092819774</v>
      </c>
      <c r="P469" s="22">
        <f t="shared" si="52"/>
        <v>70.706221735893649</v>
      </c>
      <c r="Q469" s="11">
        <f t="shared" si="48"/>
        <v>68.269410914356712</v>
      </c>
      <c r="R469" s="290">
        <v>17.37329675741146</v>
      </c>
    </row>
    <row r="470" spans="11:18" x14ac:dyDescent="0.25">
      <c r="K470" s="17">
        <f t="shared" si="46"/>
        <v>468</v>
      </c>
      <c r="L470" s="17">
        <f t="shared" si="47"/>
        <v>467</v>
      </c>
      <c r="M470" s="22">
        <f t="shared" si="49"/>
        <v>66.657953033260526</v>
      </c>
      <c r="N470" s="22">
        <f t="shared" si="50"/>
        <v>69.880868795452898</v>
      </c>
      <c r="O470" s="22">
        <f t="shared" si="51"/>
        <v>65.835238901700862</v>
      </c>
      <c r="P470" s="22">
        <f t="shared" si="52"/>
        <v>70.703582927012562</v>
      </c>
      <c r="Q470" s="11">
        <f t="shared" si="48"/>
        <v>68.269410914356712</v>
      </c>
      <c r="R470" s="290">
        <v>17.37329675741146</v>
      </c>
    </row>
    <row r="471" spans="11:18" x14ac:dyDescent="0.25">
      <c r="K471" s="17">
        <f t="shared" si="46"/>
        <v>469</v>
      </c>
      <c r="L471" s="17">
        <f t="shared" si="47"/>
        <v>468</v>
      </c>
      <c r="M471" s="22">
        <f t="shared" si="49"/>
        <v>66.65968486004563</v>
      </c>
      <c r="N471" s="22">
        <f t="shared" si="50"/>
        <v>69.879136968667794</v>
      </c>
      <c r="O471" s="22">
        <f t="shared" si="51"/>
        <v>65.837869156576531</v>
      </c>
      <c r="P471" s="22">
        <f t="shared" si="52"/>
        <v>70.700952672136893</v>
      </c>
      <c r="Q471" s="11">
        <f t="shared" si="48"/>
        <v>68.269410914356712</v>
      </c>
      <c r="R471" s="290">
        <v>17.37329675741146</v>
      </c>
    </row>
    <row r="472" spans="11:18" x14ac:dyDescent="0.25">
      <c r="K472" s="17">
        <f t="shared" si="46"/>
        <v>470</v>
      </c>
      <c r="L472" s="17">
        <f t="shared" si="47"/>
        <v>469</v>
      </c>
      <c r="M472" s="22">
        <f t="shared" si="49"/>
        <v>66.661411115215913</v>
      </c>
      <c r="N472" s="22">
        <f t="shared" si="50"/>
        <v>69.877410713497511</v>
      </c>
      <c r="O472" s="22">
        <f t="shared" si="51"/>
        <v>65.840490903561147</v>
      </c>
      <c r="P472" s="22">
        <f t="shared" si="52"/>
        <v>70.698330925152277</v>
      </c>
      <c r="Q472" s="11">
        <f t="shared" si="48"/>
        <v>68.269410914356712</v>
      </c>
      <c r="R472" s="290">
        <v>17.37329675741146</v>
      </c>
    </row>
    <row r="473" spans="11:18" x14ac:dyDescent="0.25">
      <c r="K473" s="17">
        <f t="shared" si="46"/>
        <v>471</v>
      </c>
      <c r="L473" s="17">
        <f t="shared" si="47"/>
        <v>470</v>
      </c>
      <c r="M473" s="22">
        <f t="shared" si="49"/>
        <v>66.663131828582479</v>
      </c>
      <c r="N473" s="22">
        <f t="shared" si="50"/>
        <v>69.875690000130945</v>
      </c>
      <c r="O473" s="22">
        <f t="shared" si="51"/>
        <v>65.843104188421776</v>
      </c>
      <c r="P473" s="22">
        <f t="shared" si="52"/>
        <v>70.695717640291647</v>
      </c>
      <c r="Q473" s="11">
        <f t="shared" si="48"/>
        <v>68.269410914356712</v>
      </c>
      <c r="R473" s="290">
        <v>17.37329675741146</v>
      </c>
    </row>
    <row r="474" spans="11:18" x14ac:dyDescent="0.25">
      <c r="K474" s="17">
        <f t="shared" si="46"/>
        <v>472</v>
      </c>
      <c r="L474" s="17">
        <f t="shared" si="47"/>
        <v>471</v>
      </c>
      <c r="M474" s="22">
        <f t="shared" si="49"/>
        <v>66.664847029733636</v>
      </c>
      <c r="N474" s="22">
        <f t="shared" si="50"/>
        <v>69.873974798979788</v>
      </c>
      <c r="O474" s="22">
        <f t="shared" si="51"/>
        <v>65.845709056581555</v>
      </c>
      <c r="P474" s="22">
        <f t="shared" si="52"/>
        <v>70.693112772131869</v>
      </c>
      <c r="Q474" s="11">
        <f t="shared" si="48"/>
        <v>68.269410914356712</v>
      </c>
      <c r="R474" s="290">
        <v>17.37329675741146</v>
      </c>
    </row>
    <row r="475" spans="11:18" x14ac:dyDescent="0.25">
      <c r="K475" s="17">
        <f t="shared" si="46"/>
        <v>473</v>
      </c>
      <c r="L475" s="17">
        <f t="shared" si="47"/>
        <v>472</v>
      </c>
      <c r="M475" s="22">
        <f t="shared" si="49"/>
        <v>66.666556748036939</v>
      </c>
      <c r="N475" s="22">
        <f t="shared" si="50"/>
        <v>69.872265080676485</v>
      </c>
      <c r="O475" s="22">
        <f t="shared" si="51"/>
        <v>65.848305553122998</v>
      </c>
      <c r="P475" s="22">
        <f t="shared" si="52"/>
        <v>70.690516275590426</v>
      </c>
      <c r="Q475" s="11">
        <f t="shared" si="48"/>
        <v>68.269410914356712</v>
      </c>
      <c r="R475" s="290">
        <v>17.37329675741146</v>
      </c>
    </row>
    <row r="476" spans="11:18" x14ac:dyDescent="0.25">
      <c r="K476" s="17">
        <f t="shared" si="46"/>
        <v>474</v>
      </c>
      <c r="L476" s="17">
        <f t="shared" si="47"/>
        <v>473</v>
      </c>
      <c r="M476" s="22">
        <f t="shared" si="49"/>
        <v>66.668261012641452</v>
      </c>
      <c r="N476" s="22">
        <f t="shared" si="50"/>
        <v>69.870560816071972</v>
      </c>
      <c r="O476" s="22">
        <f t="shared" si="51"/>
        <v>65.850893722791312</v>
      </c>
      <c r="P476" s="22">
        <f t="shared" si="52"/>
        <v>70.687928105922111</v>
      </c>
      <c r="Q476" s="11">
        <f t="shared" si="48"/>
        <v>68.269410914356712</v>
      </c>
      <c r="R476" s="290">
        <v>17.37329675741146</v>
      </c>
    </row>
    <row r="477" spans="11:18" x14ac:dyDescent="0.25">
      <c r="K477" s="17">
        <f t="shared" si="46"/>
        <v>475</v>
      </c>
      <c r="L477" s="17">
        <f t="shared" si="47"/>
        <v>474</v>
      </c>
      <c r="M477" s="22">
        <f t="shared" si="49"/>
        <v>66.669959852479636</v>
      </c>
      <c r="N477" s="22">
        <f t="shared" si="50"/>
        <v>69.868861976233788</v>
      </c>
      <c r="O477" s="22">
        <f t="shared" si="51"/>
        <v>65.853473609997522</v>
      </c>
      <c r="P477" s="22">
        <f t="shared" si="52"/>
        <v>70.685348218715902</v>
      </c>
      <c r="Q477" s="11">
        <f t="shared" si="48"/>
        <v>68.269410914356712</v>
      </c>
      <c r="R477" s="290">
        <v>17.37329675741146</v>
      </c>
    </row>
    <row r="478" spans="11:18" x14ac:dyDescent="0.25">
      <c r="K478" s="17">
        <f t="shared" si="46"/>
        <v>476</v>
      </c>
      <c r="L478" s="17">
        <f t="shared" si="47"/>
        <v>475</v>
      </c>
      <c r="M478" s="22">
        <f t="shared" si="49"/>
        <v>66.671653296269625</v>
      </c>
      <c r="N478" s="22">
        <f t="shared" si="50"/>
        <v>69.867168532443799</v>
      </c>
      <c r="O478" s="22">
        <f t="shared" si="51"/>
        <v>65.856045258821837</v>
      </c>
      <c r="P478" s="22">
        <f t="shared" si="52"/>
        <v>70.682776569891587</v>
      </c>
      <c r="Q478" s="11">
        <f t="shared" si="48"/>
        <v>68.269410914356712</v>
      </c>
      <c r="R478" s="290">
        <v>17.37329675741146</v>
      </c>
    </row>
    <row r="479" spans="11:18" x14ac:dyDescent="0.25">
      <c r="K479" s="17">
        <f t="shared" si="46"/>
        <v>477</v>
      </c>
      <c r="L479" s="17">
        <f t="shared" si="47"/>
        <v>476</v>
      </c>
      <c r="M479" s="22">
        <f t="shared" si="49"/>
        <v>66.673341372517086</v>
      </c>
      <c r="N479" s="22">
        <f t="shared" si="50"/>
        <v>69.865480456196337</v>
      </c>
      <c r="O479" s="22">
        <f t="shared" si="51"/>
        <v>65.858608713016693</v>
      </c>
      <c r="P479" s="22">
        <f t="shared" si="52"/>
        <v>70.680213115696731</v>
      </c>
      <c r="Q479" s="11">
        <f t="shared" si="48"/>
        <v>68.269410914356712</v>
      </c>
      <c r="R479" s="290">
        <v>17.37329675741146</v>
      </c>
    </row>
    <row r="480" spans="11:18" x14ac:dyDescent="0.25">
      <c r="K480" s="17">
        <f t="shared" si="46"/>
        <v>478</v>
      </c>
      <c r="L480" s="17">
        <f t="shared" si="47"/>
        <v>477</v>
      </c>
      <c r="M480" s="22">
        <f t="shared" si="49"/>
        <v>66.675024109517324</v>
      </c>
      <c r="N480" s="22">
        <f t="shared" si="50"/>
        <v>69.8637977191961</v>
      </c>
      <c r="O480" s="22">
        <f t="shared" si="51"/>
        <v>65.861164016009923</v>
      </c>
      <c r="P480" s="22">
        <f t="shared" si="52"/>
        <v>70.677657812703501</v>
      </c>
      <c r="Q480" s="11">
        <f t="shared" si="48"/>
        <v>68.269410914356712</v>
      </c>
      <c r="R480" s="290">
        <v>17.37329675741146</v>
      </c>
    </row>
    <row r="481" spans="11:18" x14ac:dyDescent="0.25">
      <c r="K481" s="17">
        <f t="shared" si="46"/>
        <v>479</v>
      </c>
      <c r="L481" s="17">
        <f t="shared" si="47"/>
        <v>478</v>
      </c>
      <c r="M481" s="22">
        <f t="shared" si="49"/>
        <v>66.676701535357282</v>
      </c>
      <c r="N481" s="22">
        <f t="shared" si="50"/>
        <v>69.862120293356142</v>
      </c>
      <c r="O481" s="22">
        <f t="shared" si="51"/>
        <v>65.863711210907823</v>
      </c>
      <c r="P481" s="22">
        <f t="shared" si="52"/>
        <v>70.675110617805601</v>
      </c>
      <c r="Q481" s="11">
        <f t="shared" si="48"/>
        <v>68.269410914356712</v>
      </c>
      <c r="R481" s="290">
        <v>17.37329675741146</v>
      </c>
    </row>
    <row r="482" spans="11:18" x14ac:dyDescent="0.25">
      <c r="K482" s="17">
        <f t="shared" si="46"/>
        <v>480</v>
      </c>
      <c r="L482" s="17">
        <f t="shared" si="47"/>
        <v>479</v>
      </c>
      <c r="M482" s="22">
        <f t="shared" si="49"/>
        <v>66.678373677917449</v>
      </c>
      <c r="N482" s="22">
        <f t="shared" si="50"/>
        <v>69.860448150795975</v>
      </c>
      <c r="O482" s="22">
        <f t="shared" si="51"/>
        <v>65.866250340498226</v>
      </c>
      <c r="P482" s="22">
        <f t="shared" si="52"/>
        <v>70.672571488215198</v>
      </c>
      <c r="Q482" s="11">
        <f t="shared" si="48"/>
        <v>68.269410914356712</v>
      </c>
      <c r="R482" s="290">
        <v>17.37329675741146</v>
      </c>
    </row>
    <row r="483" spans="11:18" x14ac:dyDescent="0.25">
      <c r="K483" s="17">
        <f t="shared" si="46"/>
        <v>481</v>
      </c>
      <c r="L483" s="17">
        <f t="shared" si="47"/>
        <v>480</v>
      </c>
      <c r="M483" s="22">
        <f t="shared" si="49"/>
        <v>66.680040564873863</v>
      </c>
      <c r="N483" s="22">
        <f t="shared" si="50"/>
        <v>69.85878126383956</v>
      </c>
      <c r="O483" s="22">
        <f t="shared" si="51"/>
        <v>65.868781447253554</v>
      </c>
      <c r="P483" s="22">
        <f t="shared" si="52"/>
        <v>70.67004038145987</v>
      </c>
      <c r="Q483" s="11">
        <f t="shared" si="48"/>
        <v>68.269410914356712</v>
      </c>
      <c r="R483" s="290">
        <v>17.37329675741146</v>
      </c>
    </row>
    <row r="484" spans="11:18" x14ac:dyDescent="0.25">
      <c r="K484" s="17">
        <f t="shared" si="46"/>
        <v>482</v>
      </c>
      <c r="L484" s="17">
        <f t="shared" si="47"/>
        <v>481</v>
      </c>
      <c r="M484" s="22">
        <f t="shared" si="49"/>
        <v>66.681702223700015</v>
      </c>
      <c r="N484" s="22">
        <f t="shared" si="50"/>
        <v>69.857119605013409</v>
      </c>
      <c r="O484" s="22">
        <f t="shared" si="51"/>
        <v>65.871304573333717</v>
      </c>
      <c r="P484" s="22">
        <f t="shared" si="52"/>
        <v>70.667517255379707</v>
      </c>
      <c r="Q484" s="11">
        <f t="shared" si="48"/>
        <v>68.269410914356712</v>
      </c>
      <c r="R484" s="290">
        <v>17.37329675741146</v>
      </c>
    </row>
    <row r="485" spans="11:18" x14ac:dyDescent="0.25">
      <c r="K485" s="17">
        <f t="shared" si="46"/>
        <v>483</v>
      </c>
      <c r="L485" s="17">
        <f t="shared" si="47"/>
        <v>482</v>
      </c>
      <c r="M485" s="22">
        <f t="shared" si="49"/>
        <v>66.683358681668778</v>
      </c>
      <c r="N485" s="22">
        <f t="shared" si="50"/>
        <v>69.855463147044645</v>
      </c>
      <c r="O485" s="22">
        <f t="shared" si="51"/>
        <v>65.873819760589129</v>
      </c>
      <c r="P485" s="22">
        <f t="shared" si="52"/>
        <v>70.665002068124295</v>
      </c>
      <c r="Q485" s="11">
        <f t="shared" si="48"/>
        <v>68.269410914356712</v>
      </c>
      <c r="R485" s="290">
        <v>17.37329675741146</v>
      </c>
    </row>
    <row r="486" spans="11:18" x14ac:dyDescent="0.25">
      <c r="K486" s="17">
        <f t="shared" si="46"/>
        <v>484</v>
      </c>
      <c r="L486" s="17">
        <f t="shared" si="47"/>
        <v>483</v>
      </c>
      <c r="M486" s="22">
        <f t="shared" si="49"/>
        <v>66.685009965854206</v>
      </c>
      <c r="N486" s="22">
        <f t="shared" si="50"/>
        <v>69.853811862859217</v>
      </c>
      <c r="O486" s="22">
        <f t="shared" si="51"/>
        <v>65.876327050563603</v>
      </c>
      <c r="P486" s="22">
        <f t="shared" si="52"/>
        <v>70.662494778149821</v>
      </c>
      <c r="Q486" s="11">
        <f t="shared" si="48"/>
        <v>68.269410914356712</v>
      </c>
      <c r="R486" s="290">
        <v>17.37329675741146</v>
      </c>
    </row>
    <row r="487" spans="11:18" x14ac:dyDescent="0.25">
      <c r="K487" s="17">
        <f t="shared" si="46"/>
        <v>485</v>
      </c>
      <c r="L487" s="17">
        <f t="shared" si="47"/>
        <v>484</v>
      </c>
      <c r="M487" s="22">
        <f t="shared" si="49"/>
        <v>66.686656103133473</v>
      </c>
      <c r="N487" s="22">
        <f t="shared" si="50"/>
        <v>69.852165725579951</v>
      </c>
      <c r="O487" s="22">
        <f t="shared" si="51"/>
        <v>65.878826484497239</v>
      </c>
      <c r="P487" s="22">
        <f t="shared" si="52"/>
        <v>70.659995344216185</v>
      </c>
      <c r="Q487" s="11">
        <f t="shared" si="48"/>
        <v>68.269410914356712</v>
      </c>
      <c r="R487" s="290">
        <v>17.37329675741146</v>
      </c>
    </row>
    <row r="488" spans="11:18" x14ac:dyDescent="0.25">
      <c r="K488" s="17">
        <f t="shared" si="46"/>
        <v>486</v>
      </c>
      <c r="L488" s="17">
        <f t="shared" si="47"/>
        <v>485</v>
      </c>
      <c r="M488" s="22">
        <f t="shared" si="49"/>
        <v>66.688297120188707</v>
      </c>
      <c r="N488" s="22">
        <f t="shared" si="50"/>
        <v>69.850524708524716</v>
      </c>
      <c r="O488" s="22">
        <f t="shared" si="51"/>
        <v>65.881318103329249</v>
      </c>
      <c r="P488" s="22">
        <f t="shared" si="52"/>
        <v>70.657503725384174</v>
      </c>
      <c r="Q488" s="11">
        <f t="shared" si="48"/>
        <v>68.269410914356712</v>
      </c>
      <c r="R488" s="290">
        <v>17.37329675741146</v>
      </c>
    </row>
    <row r="489" spans="11:18" x14ac:dyDescent="0.25">
      <c r="K489" s="17">
        <f t="shared" si="46"/>
        <v>487</v>
      </c>
      <c r="L489" s="17">
        <f t="shared" si="47"/>
        <v>486</v>
      </c>
      <c r="M489" s="22">
        <f t="shared" si="49"/>
        <v>66.689933043508745</v>
      </c>
      <c r="N489" s="22">
        <f t="shared" si="50"/>
        <v>69.848888785204679</v>
      </c>
      <c r="O489" s="22">
        <f t="shared" si="51"/>
        <v>65.883801947700846</v>
      </c>
      <c r="P489" s="22">
        <f t="shared" si="52"/>
        <v>70.655019881012578</v>
      </c>
      <c r="Q489" s="11">
        <f t="shared" si="48"/>
        <v>68.269410914356712</v>
      </c>
      <c r="R489" s="290">
        <v>17.37329675741146</v>
      </c>
    </row>
    <row r="490" spans="11:18" x14ac:dyDescent="0.25">
      <c r="K490" s="17">
        <f t="shared" si="46"/>
        <v>488</v>
      </c>
      <c r="L490" s="17">
        <f t="shared" si="47"/>
        <v>487</v>
      </c>
      <c r="M490" s="22">
        <f t="shared" si="49"/>
        <v>66.691563899390971</v>
      </c>
      <c r="N490" s="22">
        <f t="shared" si="50"/>
        <v>69.847257929322453</v>
      </c>
      <c r="O490" s="22">
        <f t="shared" si="51"/>
        <v>65.886278057957881</v>
      </c>
      <c r="P490" s="22">
        <f t="shared" si="52"/>
        <v>70.652543770755543</v>
      </c>
      <c r="Q490" s="11">
        <f t="shared" si="48"/>
        <v>68.269410914356712</v>
      </c>
      <c r="R490" s="290">
        <v>17.37329675741146</v>
      </c>
    </row>
    <row r="491" spans="11:18" x14ac:dyDescent="0.25">
      <c r="K491" s="17">
        <f t="shared" si="46"/>
        <v>489</v>
      </c>
      <c r="L491" s="17">
        <f t="shared" si="47"/>
        <v>488</v>
      </c>
      <c r="M491" s="22">
        <f t="shared" si="49"/>
        <v>66.693189713943113</v>
      </c>
      <c r="N491" s="22">
        <f t="shared" si="50"/>
        <v>69.845632114770311</v>
      </c>
      <c r="O491" s="22">
        <f t="shared" si="51"/>
        <v>65.888746474153763</v>
      </c>
      <c r="P491" s="22">
        <f t="shared" si="52"/>
        <v>70.650075354559661</v>
      </c>
      <c r="Q491" s="11">
        <f t="shared" si="48"/>
        <v>68.269410914356712</v>
      </c>
      <c r="R491" s="290">
        <v>17.37329675741146</v>
      </c>
    </row>
    <row r="492" spans="11:18" x14ac:dyDescent="0.25">
      <c r="K492" s="17">
        <f t="shared" si="46"/>
        <v>490</v>
      </c>
      <c r="L492" s="17">
        <f t="shared" si="47"/>
        <v>489</v>
      </c>
      <c r="M492" s="22">
        <f t="shared" si="49"/>
        <v>66.694810513084974</v>
      </c>
      <c r="N492" s="22">
        <f t="shared" si="50"/>
        <v>69.84401131562845</v>
      </c>
      <c r="O492" s="22">
        <f t="shared" si="51"/>
        <v>65.891207236052082</v>
      </c>
      <c r="P492" s="22">
        <f t="shared" si="52"/>
        <v>70.647614592661341</v>
      </c>
      <c r="Q492" s="11">
        <f t="shared" si="48"/>
        <v>68.269410914356712</v>
      </c>
      <c r="R492" s="290">
        <v>17.37329675741146</v>
      </c>
    </row>
    <row r="493" spans="11:18" x14ac:dyDescent="0.25">
      <c r="K493" s="17">
        <f t="shared" si="46"/>
        <v>491</v>
      </c>
      <c r="L493" s="17">
        <f t="shared" si="47"/>
        <v>490</v>
      </c>
      <c r="M493" s="22">
        <f t="shared" si="49"/>
        <v>66.696426322550153</v>
      </c>
      <c r="N493" s="22">
        <f t="shared" si="50"/>
        <v>69.842395506163271</v>
      </c>
      <c r="O493" s="22">
        <f t="shared" si="51"/>
        <v>65.89366038312933</v>
      </c>
      <c r="P493" s="22">
        <f t="shared" si="52"/>
        <v>70.645161445584094</v>
      </c>
      <c r="Q493" s="11">
        <f t="shared" si="48"/>
        <v>68.269410914356712</v>
      </c>
      <c r="R493" s="290">
        <v>17.37329675741146</v>
      </c>
    </row>
    <row r="494" spans="11:18" x14ac:dyDescent="0.25">
      <c r="K494" s="17">
        <f t="shared" ref="K494:L501" si="53">K493+1</f>
        <v>492</v>
      </c>
      <c r="L494" s="17">
        <f t="shared" si="53"/>
        <v>491</v>
      </c>
      <c r="M494" s="22">
        <f t="shared" si="49"/>
        <v>66.698037167887762</v>
      </c>
      <c r="N494" s="22">
        <f t="shared" si="50"/>
        <v>69.840784660825662</v>
      </c>
      <c r="O494" s="22">
        <f t="shared" si="51"/>
        <v>65.89610595457755</v>
      </c>
      <c r="P494" s="22">
        <f t="shared" si="52"/>
        <v>70.642715874135874</v>
      </c>
      <c r="Q494" s="11">
        <f t="shared" si="48"/>
        <v>68.269410914356712</v>
      </c>
      <c r="R494" s="290">
        <v>17.37329675741146</v>
      </c>
    </row>
    <row r="495" spans="11:18" x14ac:dyDescent="0.25">
      <c r="K495" s="17">
        <f t="shared" si="53"/>
        <v>493</v>
      </c>
      <c r="L495" s="17">
        <f t="shared" si="53"/>
        <v>492</v>
      </c>
      <c r="M495" s="22">
        <f t="shared" si="49"/>
        <v>66.699643074464149</v>
      </c>
      <c r="N495" s="22">
        <f t="shared" si="50"/>
        <v>69.839178754249275</v>
      </c>
      <c r="O495" s="22">
        <f t="shared" si="51"/>
        <v>65.898543989306972</v>
      </c>
      <c r="P495" s="22">
        <f t="shared" si="52"/>
        <v>70.640277839406451</v>
      </c>
      <c r="Q495" s="11">
        <f t="shared" si="48"/>
        <v>68.269410914356712</v>
      </c>
      <c r="R495" s="290">
        <v>17.37329675741146</v>
      </c>
    </row>
    <row r="496" spans="11:18" x14ac:dyDescent="0.25">
      <c r="K496" s="17">
        <f t="shared" si="53"/>
        <v>494</v>
      </c>
      <c r="L496" s="17">
        <f t="shared" si="53"/>
        <v>493</v>
      </c>
      <c r="M496" s="22">
        <f t="shared" si="49"/>
        <v>66.701244067464586</v>
      </c>
      <c r="N496" s="22">
        <f t="shared" si="50"/>
        <v>69.837577761248838</v>
      </c>
      <c r="O496" s="22">
        <f t="shared" si="51"/>
        <v>65.900974525948584</v>
      </c>
      <c r="P496" s="22">
        <f t="shared" si="52"/>
        <v>70.63784730276484</v>
      </c>
      <c r="Q496" s="11">
        <f t="shared" si="48"/>
        <v>68.269410914356712</v>
      </c>
      <c r="R496" s="290">
        <v>17.37329675741146</v>
      </c>
    </row>
    <row r="497" spans="11:18" x14ac:dyDescent="0.25">
      <c r="K497" s="17">
        <f t="shared" si="53"/>
        <v>495</v>
      </c>
      <c r="L497" s="17">
        <f t="shared" si="53"/>
        <v>494</v>
      </c>
      <c r="M497" s="22">
        <f t="shared" si="49"/>
        <v>66.702840171894906</v>
      </c>
      <c r="N497" s="22">
        <f t="shared" si="50"/>
        <v>69.835981656818518</v>
      </c>
      <c r="O497" s="22">
        <f t="shared" si="51"/>
        <v>65.903397602856771</v>
      </c>
      <c r="P497" s="22">
        <f t="shared" si="52"/>
        <v>70.635424225856653</v>
      </c>
      <c r="Q497" s="11">
        <f t="shared" si="48"/>
        <v>68.269410914356712</v>
      </c>
      <c r="R497" s="290">
        <v>17.37329675741146</v>
      </c>
    </row>
    <row r="498" spans="11:18" x14ac:dyDescent="0.25">
      <c r="K498" s="17">
        <f t="shared" si="53"/>
        <v>496</v>
      </c>
      <c r="L498" s="17">
        <f t="shared" si="53"/>
        <v>495</v>
      </c>
      <c r="M498" s="22">
        <f t="shared" si="49"/>
        <v>66.704431412583062</v>
      </c>
      <c r="N498" s="22">
        <f t="shared" si="50"/>
        <v>69.834390416130361</v>
      </c>
      <c r="O498" s="22">
        <f t="shared" si="51"/>
        <v>65.905813258111792</v>
      </c>
      <c r="P498" s="22">
        <f t="shared" si="52"/>
        <v>70.633008570601632</v>
      </c>
      <c r="Q498" s="11">
        <f t="shared" si="48"/>
        <v>68.269410914356712</v>
      </c>
      <c r="R498" s="290">
        <v>17.37329675741146</v>
      </c>
    </row>
    <row r="499" spans="11:18" x14ac:dyDescent="0.25">
      <c r="K499" s="17">
        <f t="shared" si="53"/>
        <v>497</v>
      </c>
      <c r="L499" s="17">
        <f t="shared" si="53"/>
        <v>496</v>
      </c>
      <c r="M499" s="22">
        <f t="shared" si="49"/>
        <v>66.706017814180925</v>
      </c>
      <c r="N499" s="22">
        <f t="shared" si="50"/>
        <v>69.832804014532499</v>
      </c>
      <c r="O499" s="22">
        <f t="shared" si="51"/>
        <v>65.908221529522308</v>
      </c>
      <c r="P499" s="22">
        <f t="shared" si="52"/>
        <v>70.630600299191116</v>
      </c>
      <c r="Q499" s="11">
        <f t="shared" si="48"/>
        <v>68.269410914356712</v>
      </c>
      <c r="R499" s="290">
        <v>17.37329675741146</v>
      </c>
    </row>
    <row r="500" spans="11:18" x14ac:dyDescent="0.25">
      <c r="K500" s="17">
        <f t="shared" si="53"/>
        <v>498</v>
      </c>
      <c r="L500" s="17">
        <f t="shared" si="53"/>
        <v>497</v>
      </c>
      <c r="M500" s="22">
        <f t="shared" si="49"/>
        <v>66.707599401165751</v>
      </c>
      <c r="N500" s="22">
        <f t="shared" si="50"/>
        <v>69.831222427547672</v>
      </c>
      <c r="O500" s="22">
        <f t="shared" si="51"/>
        <v>65.910622454627884</v>
      </c>
      <c r="P500" s="22">
        <f t="shared" si="52"/>
        <v>70.62819937408554</v>
      </c>
      <c r="Q500" s="11">
        <f t="shared" si="48"/>
        <v>68.269410914356712</v>
      </c>
      <c r="R500" s="290">
        <v>17.37329675741146</v>
      </c>
    </row>
    <row r="501" spans="11:18" x14ac:dyDescent="0.25">
      <c r="K501" s="17">
        <f t="shared" si="53"/>
        <v>499</v>
      </c>
      <c r="L501" s="17">
        <f t="shared" si="53"/>
        <v>498</v>
      </c>
      <c r="M501" s="22">
        <f t="shared" si="49"/>
        <v>66.709176197841799</v>
      </c>
      <c r="N501" s="22">
        <f t="shared" si="50"/>
        <v>69.829645630871624</v>
      </c>
      <c r="O501" s="22">
        <f t="shared" si="51"/>
        <v>65.91301607070146</v>
      </c>
      <c r="P501" s="22">
        <f t="shared" si="52"/>
        <v>70.625805758011964</v>
      </c>
      <c r="Q501" s="11">
        <f t="shared" si="48"/>
        <v>68.269410914356712</v>
      </c>
      <c r="R501" s="290">
        <v>17.37329675741146</v>
      </c>
    </row>
    <row r="502" spans="11:18" x14ac:dyDescent="0.25">
      <c r="K502" s="17"/>
      <c r="L502" s="17"/>
      <c r="M502" s="22"/>
      <c r="N502" s="22"/>
      <c r="O502" s="22"/>
      <c r="P502" s="22"/>
      <c r="R502" s="289"/>
    </row>
    <row r="503" spans="11:18" x14ac:dyDescent="0.25">
      <c r="K503" s="17"/>
      <c r="L503" s="17"/>
      <c r="M503" s="22"/>
      <c r="N503" s="22"/>
      <c r="O503" s="22"/>
      <c r="P503" s="22"/>
      <c r="R503" s="289"/>
    </row>
    <row r="504" spans="11:18" x14ac:dyDescent="0.25">
      <c r="K504" s="17"/>
      <c r="L504" s="17"/>
      <c r="M504" s="22"/>
      <c r="N504" s="22"/>
      <c r="O504" s="22"/>
      <c r="P504" s="22"/>
      <c r="R504" s="289"/>
    </row>
    <row r="505" spans="11:18" x14ac:dyDescent="0.25">
      <c r="K505" s="17"/>
      <c r="L505" s="17"/>
      <c r="M505" s="22"/>
      <c r="N505" s="22"/>
      <c r="O505" s="22"/>
      <c r="P505" s="22"/>
      <c r="R505" s="289"/>
    </row>
    <row r="506" spans="11:18" x14ac:dyDescent="0.25">
      <c r="K506" s="17"/>
      <c r="L506" s="17"/>
      <c r="M506" s="22"/>
      <c r="N506" s="22"/>
      <c r="O506" s="22"/>
      <c r="P506" s="22"/>
      <c r="R506" s="28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4"/>
  <sheetViews>
    <sheetView topLeftCell="A178" zoomScaleNormal="100" workbookViewId="0">
      <selection activeCell="H209" sqref="H209"/>
    </sheetView>
  </sheetViews>
  <sheetFormatPr defaultColWidth="9.140625" defaultRowHeight="15" x14ac:dyDescent="0.25"/>
  <cols>
    <col min="1" max="1" width="8.85546875" customWidth="1"/>
    <col min="2" max="2" width="21.140625" style="11" bestFit="1" customWidth="1"/>
    <col min="3" max="3" width="9.42578125" style="11" bestFit="1" customWidth="1"/>
    <col min="4" max="4" width="11.28515625" style="182" bestFit="1" customWidth="1"/>
    <col min="5" max="5" width="9.5703125" style="182" bestFit="1" customWidth="1"/>
    <col min="6" max="6" width="12.28515625" style="11" bestFit="1" customWidth="1"/>
    <col min="7" max="7" width="9.5703125" style="12" customWidth="1"/>
    <col min="8" max="8" width="11.42578125" style="11" bestFit="1" customWidth="1"/>
    <col min="9" max="10" width="9.5703125" style="11" customWidth="1"/>
    <col min="11" max="11" width="9.140625" style="11"/>
    <col min="12" max="12" width="7" style="11" bestFit="1" customWidth="1"/>
    <col min="13" max="13" width="9.42578125" style="11" bestFit="1" customWidth="1"/>
    <col min="14" max="14" width="9.28515625" style="11" bestFit="1" customWidth="1"/>
    <col min="15" max="16" width="9.28515625" style="11" customWidth="1"/>
    <col min="17" max="16384" width="9.140625" style="11"/>
  </cols>
  <sheetData>
    <row r="1" spans="1:17" x14ac:dyDescent="0.25">
      <c r="B1" s="10"/>
      <c r="C1" s="11" t="s">
        <v>376</v>
      </c>
      <c r="F1" s="11" t="s">
        <v>377</v>
      </c>
      <c r="H1" s="11" t="s">
        <v>371</v>
      </c>
      <c r="L1" s="13" t="s">
        <v>361</v>
      </c>
    </row>
    <row r="2" spans="1:17" s="13" customFormat="1" x14ac:dyDescent="0.25">
      <c r="A2" t="s">
        <v>0</v>
      </c>
      <c r="B2" s="13" t="s">
        <v>2</v>
      </c>
      <c r="C2" s="13" t="s">
        <v>362</v>
      </c>
      <c r="D2" s="311" t="s">
        <v>363</v>
      </c>
      <c r="E2" s="311" t="s">
        <v>364</v>
      </c>
      <c r="F2" s="13" t="s">
        <v>363</v>
      </c>
      <c r="G2" s="14" t="s">
        <v>364</v>
      </c>
      <c r="H2" s="13" t="s">
        <v>363</v>
      </c>
      <c r="I2" s="13" t="s">
        <v>364</v>
      </c>
      <c r="L2" s="13" t="s">
        <v>365</v>
      </c>
      <c r="M2" s="13" t="s">
        <v>366</v>
      </c>
      <c r="N2" s="13" t="s">
        <v>367</v>
      </c>
      <c r="O2" s="13" t="s">
        <v>381</v>
      </c>
      <c r="P2" s="13" t="s">
        <v>382</v>
      </c>
      <c r="Q2" s="13" t="s">
        <v>383</v>
      </c>
    </row>
    <row r="3" spans="1:17" x14ac:dyDescent="0.25">
      <c r="A3" t="s">
        <v>704</v>
      </c>
      <c r="B3" s="3" t="str">
        <f>VLOOKUP($A3,'Unit list'!$B$4:$D$176,3,0)</f>
        <v>Wales</v>
      </c>
      <c r="D3" s="182">
        <v>113</v>
      </c>
      <c r="E3" s="179">
        <v>0.25645634061349282</v>
      </c>
      <c r="F3" s="15">
        <f>IF($B3='Unit list'!$D$1,D3,-1)</f>
        <v>-1</v>
      </c>
      <c r="G3" s="12">
        <f>IF($B3='Unit list'!$D$1,E3,-1)</f>
        <v>-1</v>
      </c>
      <c r="H3" s="15">
        <f>IF($A3='Unit list'!$A$1,D3,-1)</f>
        <v>-1</v>
      </c>
      <c r="I3" s="12">
        <f>IF($A3='Unit list'!$A$1,E3,-1)</f>
        <v>-1</v>
      </c>
      <c r="J3" s="12"/>
      <c r="K3" s="11">
        <v>1</v>
      </c>
      <c r="L3" s="17">
        <v>1</v>
      </c>
      <c r="M3" s="18">
        <f>(2*($L3*$Q3)+NORMSINV((100+95.44)/200)^2-NORMSINV((100+95.44)/200)*SQRT(NORMSINV((100+95.44)/200)^2+4*($L3*$Q3)*(1-$Q3)))/2/($L3+NORMSINV((100+95.44)/200)^2)</f>
        <v>1.5904346734870699E-2</v>
      </c>
      <c r="N3" s="18">
        <f>(2*($L3*$Q3)+NORMSINV((100+95.44)/200)^2+NORMSINV((100+95.44)/200)*SQRT(NORMSINV((100+95.44)/200)^2+4*($L3*$Q3)*(1-Q3)))/2/($L3+NORMSINV((100+95.44)/200)^2)</f>
        <v>0.89042652003858702</v>
      </c>
      <c r="O3" s="18">
        <f>(2*($L3*$Q3)+NORMSINV((100+99.74)/200)^2-NORMSINV((100+99.74)/200)*SQRT(NORMSINV((100+99.74)/200)^2+4*($L3*$Q3)*(1-$Q3)))/2/($L3+NORMSINV((100+99.74)/200)^2)</f>
        <v>7.4276200808893519E-3</v>
      </c>
      <c r="P3" s="18">
        <f>(2*($L3*$Q3)+NORMSINV((100+99.74)/200)^2+NORMSINV((100+99.74)/200)*SQRT(NORMSINV((100+99.74)/200)^2+4*($L3*$Q3)*(1-S3)))/2/($L3+NORMSINV((100+99.74)/200)^2)</f>
        <v>0.95278753278155148</v>
      </c>
      <c r="Q3" s="12">
        <f>'HbA1c-1516'!$I$187</f>
        <v>0.26600000000000001</v>
      </c>
    </row>
    <row r="4" spans="1:17" x14ac:dyDescent="0.25">
      <c r="A4" t="s">
        <v>705</v>
      </c>
      <c r="B4" s="3" t="str">
        <f>VLOOKUP($A4,'Unit list'!$B$4:$D$176,3,0)</f>
        <v>East of England</v>
      </c>
      <c r="D4" s="182">
        <v>286</v>
      </c>
      <c r="E4" s="179">
        <v>0.32742000307919911</v>
      </c>
      <c r="F4" s="15">
        <f>IF($B4='Unit list'!$D$1,D4,-1)</f>
        <v>286</v>
      </c>
      <c r="G4" s="12">
        <f>IF($B4='Unit list'!$D$1,E4,-1)</f>
        <v>0.32742000307919911</v>
      </c>
      <c r="H4" s="15">
        <f>IF($A4='Unit list'!$A$1,D4,-1)</f>
        <v>-1</v>
      </c>
      <c r="I4" s="12">
        <f>IF($A4='Unit list'!$A$1,E4,-1)</f>
        <v>-1</v>
      </c>
      <c r="J4" s="12"/>
      <c r="K4" s="11">
        <f>K3+1</f>
        <v>2</v>
      </c>
      <c r="L4" s="17">
        <v>2</v>
      </c>
      <c r="M4" s="18">
        <f t="shared" ref="M4:M67" si="0">(2*($L4*$Q4)+NORMSINV((100+95.44)/200)^2-NORMSINV((100+95.44)/200)*SQRT(NORMSINV((100+95.44)/200)^2+4*($L4*$Q4)*(1-$Q4)))/2/($L4+NORMSINV((100+95.44)/200)^2)</f>
        <v>2.8958817184943673E-2</v>
      </c>
      <c r="N4" s="18">
        <f t="shared" ref="N4:N67" si="1">(2*($L4*$Q4)+NORMSINV((100+95.44)/200)^2+NORMSINV((100+95.44)/200)*SQRT(NORMSINV((100+95.44)/200)^2+4*($L4*$Q4)*(1-Q4)))/2/($L4+NORMSINV((100+95.44)/200)^2)</f>
        <v>0.81494517626331087</v>
      </c>
      <c r="O4" s="18">
        <f t="shared" ref="O4:O67" si="2">(2*($L4*$Q4)+NORMSINV((100+99.74)/200)^2-NORMSINV((100+99.74)/200)*SQRT(NORMSINV((100+99.74)/200)^2+4*($L4*$Q4)*(1-$Q4)))/2/($L4+NORMSINV((100+99.74)/200)^2)</f>
        <v>1.4185476689505233E-2</v>
      </c>
      <c r="P4" s="18">
        <f t="shared" ref="P4:P67" si="3">(2*($L4*$Q4)+NORMSINV((100+99.74)/200)^2+NORMSINV((100+99.74)/200)*SQRT(NORMSINV((100+99.74)/200)^2+4*($L4*$Q4)*(1-S4)))/2/($L4+NORMSINV((100+99.74)/200)^2)</f>
        <v>0.91290798803300888</v>
      </c>
      <c r="Q4" s="12">
        <f>'HbA1c-1516'!$I$187</f>
        <v>0.26600000000000001</v>
      </c>
    </row>
    <row r="5" spans="1:17" x14ac:dyDescent="0.25">
      <c r="A5" t="s">
        <v>706</v>
      </c>
      <c r="B5" s="3" t="str">
        <f>VLOOKUP($A5,'Unit list'!$B$4:$D$176,3,0)</f>
        <v>Yorkshire and Humber</v>
      </c>
      <c r="D5" s="182">
        <v>181</v>
      </c>
      <c r="E5" s="179">
        <v>0.28813688478179761</v>
      </c>
      <c r="F5" s="15">
        <f>IF($B5='Unit list'!$D$1,D5,-1)</f>
        <v>-1</v>
      </c>
      <c r="G5" s="12">
        <f>IF($B5='Unit list'!$D$1,E5,-1)</f>
        <v>-1</v>
      </c>
      <c r="H5" s="15">
        <f>IF($A5='Unit list'!$A$1,D5,-1)</f>
        <v>-1</v>
      </c>
      <c r="I5" s="12">
        <f>IF($A5='Unit list'!$A$1,E5,-1)</f>
        <v>-1</v>
      </c>
      <c r="J5" s="12"/>
      <c r="K5" s="11">
        <f t="shared" ref="K5:K69" si="4">K4+1</f>
        <v>3</v>
      </c>
      <c r="L5" s="17">
        <v>3</v>
      </c>
      <c r="M5" s="18">
        <f t="shared" si="0"/>
        <v>3.9954242728541485E-2</v>
      </c>
      <c r="N5" s="18">
        <f t="shared" si="1"/>
        <v>0.7593685348625635</v>
      </c>
      <c r="O5" s="18">
        <f t="shared" si="2"/>
        <v>2.0373218486603478E-2</v>
      </c>
      <c r="P5" s="18">
        <f t="shared" si="3"/>
        <v>0.87869199015413957</v>
      </c>
      <c r="Q5" s="12">
        <f>'HbA1c-1516'!$I$187</f>
        <v>0.26600000000000001</v>
      </c>
    </row>
    <row r="6" spans="1:17" x14ac:dyDescent="0.25">
      <c r="A6" t="s">
        <v>707</v>
      </c>
      <c r="B6" s="3" t="str">
        <f>VLOOKUP($A6,'Unit list'!$B$4:$D$176,3,0)</f>
        <v>East Midlands</v>
      </c>
      <c r="D6" s="182">
        <v>216</v>
      </c>
      <c r="E6" s="179">
        <v>0.3025588548262747</v>
      </c>
      <c r="F6" s="15">
        <f>IF($B6='Unit list'!$D$1,D6,-1)</f>
        <v>-1</v>
      </c>
      <c r="G6" s="12">
        <f>IF($B6='Unit list'!$D$1,E6,-1)</f>
        <v>-1</v>
      </c>
      <c r="H6" s="15">
        <f>IF($A6='Unit list'!$A$1,D6,-1)</f>
        <v>-1</v>
      </c>
      <c r="I6" s="12">
        <f>IF($A6='Unit list'!$A$1,E6,-1)</f>
        <v>-1</v>
      </c>
      <c r="J6" s="12"/>
      <c r="K6" s="11">
        <f t="shared" si="4"/>
        <v>4</v>
      </c>
      <c r="L6" s="17">
        <v>4</v>
      </c>
      <c r="M6" s="18">
        <f t="shared" si="0"/>
        <v>4.9399432842406603E-2</v>
      </c>
      <c r="N6" s="18">
        <f t="shared" si="1"/>
        <v>0.71649257640197594</v>
      </c>
      <c r="O6" s="18">
        <f t="shared" si="2"/>
        <v>2.6070399679199715E-2</v>
      </c>
      <c r="P6" s="18">
        <f t="shared" si="3"/>
        <v>0.84895092334272948</v>
      </c>
      <c r="Q6" s="12">
        <f>'HbA1c-1516'!$I$187</f>
        <v>0.26600000000000001</v>
      </c>
    </row>
    <row r="7" spans="1:17" x14ac:dyDescent="0.25">
      <c r="A7" t="s">
        <v>708</v>
      </c>
      <c r="B7" s="3" t="str">
        <f>VLOOKUP($A7,'Unit list'!$B$4:$D$176,3,0)</f>
        <v>East Midlands</v>
      </c>
      <c r="D7" s="182">
        <v>243</v>
      </c>
      <c r="E7" s="179">
        <v>0.36613403516203363</v>
      </c>
      <c r="F7" s="15">
        <f>IF($B7='Unit list'!$D$1,D7,-1)</f>
        <v>-1</v>
      </c>
      <c r="G7" s="12">
        <f>IF($B7='Unit list'!$D$1,E7,-1)</f>
        <v>-1</v>
      </c>
      <c r="H7" s="15">
        <f>IF($A7='Unit list'!$A$1,D7,-1)</f>
        <v>-1</v>
      </c>
      <c r="I7" s="12">
        <f>IF($A7='Unit list'!$A$1,E7,-1)</f>
        <v>-1</v>
      </c>
      <c r="J7" s="12"/>
      <c r="K7" s="11">
        <f t="shared" si="4"/>
        <v>5</v>
      </c>
      <c r="L7" s="17">
        <v>5</v>
      </c>
      <c r="M7" s="18">
        <f t="shared" si="0"/>
        <v>5.763988861990911E-2</v>
      </c>
      <c r="N7" s="18">
        <f t="shared" si="1"/>
        <v>0.68225345931254733</v>
      </c>
      <c r="O7" s="18">
        <f t="shared" si="2"/>
        <v>3.1341483363678528E-2</v>
      </c>
      <c r="P7" s="18">
        <f t="shared" si="3"/>
        <v>0.82281378704578512</v>
      </c>
      <c r="Q7" s="12">
        <f>'HbA1c-1516'!$I$187</f>
        <v>0.26600000000000001</v>
      </c>
    </row>
    <row r="8" spans="1:17" x14ac:dyDescent="0.25">
      <c r="A8" t="s">
        <v>709</v>
      </c>
      <c r="B8" s="3" t="str">
        <f>VLOOKUP($A8,'Unit list'!$B$4:$D$176,3,0)</f>
        <v>Yorkshire and Humber</v>
      </c>
      <c r="D8" s="182">
        <v>164</v>
      </c>
      <c r="E8" s="179">
        <v>0.38568194361553026</v>
      </c>
      <c r="F8" s="15">
        <f>IF($B8='Unit list'!$D$1,D8,-1)</f>
        <v>-1</v>
      </c>
      <c r="G8" s="12">
        <f>IF($B8='Unit list'!$D$1,E8,-1)</f>
        <v>-1</v>
      </c>
      <c r="H8" s="15">
        <f>IF($A8='Unit list'!$A$1,D8,-1)</f>
        <v>-1</v>
      </c>
      <c r="I8" s="12">
        <f>IF($A8='Unit list'!$A$1,E8,-1)</f>
        <v>-1</v>
      </c>
      <c r="J8" s="12"/>
      <c r="K8" s="11">
        <f t="shared" si="4"/>
        <v>6</v>
      </c>
      <c r="L8" s="17">
        <v>6</v>
      </c>
      <c r="M8" s="18">
        <f t="shared" si="0"/>
        <v>6.4920245216644579E-2</v>
      </c>
      <c r="N8" s="18">
        <f t="shared" si="1"/>
        <v>0.65417609322590287</v>
      </c>
      <c r="O8" s="18">
        <f t="shared" si="2"/>
        <v>3.6239386917523042E-2</v>
      </c>
      <c r="P8" s="18">
        <f t="shared" si="3"/>
        <v>0.79962664724058696</v>
      </c>
      <c r="Q8" s="12">
        <f>'HbA1c-1516'!$I$187</f>
        <v>0.26600000000000001</v>
      </c>
    </row>
    <row r="9" spans="1:17" x14ac:dyDescent="0.25">
      <c r="A9" t="s">
        <v>710</v>
      </c>
      <c r="B9" s="3" t="str">
        <f>VLOOKUP($A9,'Unit list'!$B$4:$D$176,3,0)</f>
        <v>South Central</v>
      </c>
      <c r="D9" s="182">
        <v>326</v>
      </c>
      <c r="E9" s="179">
        <v>0.39169768697407792</v>
      </c>
      <c r="F9" s="15">
        <f>IF($B9='Unit list'!$D$1,D9,-1)</f>
        <v>-1</v>
      </c>
      <c r="G9" s="12">
        <f>IF($B9='Unit list'!$D$1,E9,-1)</f>
        <v>-1</v>
      </c>
      <c r="H9" s="15">
        <f>IF($A9='Unit list'!$A$1,D9,-1)</f>
        <v>-1</v>
      </c>
      <c r="I9" s="12">
        <f>IF($A9='Unit list'!$A$1,E9,-1)</f>
        <v>-1</v>
      </c>
      <c r="J9" s="12"/>
      <c r="K9" s="11">
        <f t="shared" si="4"/>
        <v>7</v>
      </c>
      <c r="L9" s="17">
        <v>7</v>
      </c>
      <c r="M9" s="18">
        <f t="shared" si="0"/>
        <v>7.1419615800430561E-2</v>
      </c>
      <c r="N9" s="18">
        <f t="shared" si="1"/>
        <v>0.63066225657553687</v>
      </c>
      <c r="O9" s="18">
        <f t="shared" si="2"/>
        <v>4.0808049825058805E-2</v>
      </c>
      <c r="P9" s="18">
        <f t="shared" si="3"/>
        <v>0.77888824435978732</v>
      </c>
      <c r="Q9" s="12">
        <f>'HbA1c-1516'!$I$187</f>
        <v>0.26600000000000001</v>
      </c>
    </row>
    <row r="10" spans="1:17" x14ac:dyDescent="0.25">
      <c r="A10" t="s">
        <v>711</v>
      </c>
      <c r="B10" s="3" t="str">
        <f>VLOOKUP($A10,'Unit list'!$B$4:$D$176,3,0)</f>
        <v>North West</v>
      </c>
      <c r="D10" s="182">
        <v>90</v>
      </c>
      <c r="E10" s="179">
        <v>0.20273871358138615</v>
      </c>
      <c r="F10" s="15">
        <f>IF($B10='Unit list'!$D$1,D10,-1)</f>
        <v>-1</v>
      </c>
      <c r="G10" s="12">
        <f>IF($B10='Unit list'!$D$1,E10,-1)</f>
        <v>-1</v>
      </c>
      <c r="H10" s="15">
        <f>IF($A10='Unit list'!$A$1,D10,-1)</f>
        <v>-1</v>
      </c>
      <c r="I10" s="12">
        <f>IF($A10='Unit list'!$A$1,E10,-1)</f>
        <v>-1</v>
      </c>
      <c r="J10" s="12"/>
      <c r="K10" s="11">
        <f t="shared" si="4"/>
        <v>8</v>
      </c>
      <c r="L10" s="17">
        <v>8</v>
      </c>
      <c r="M10" s="18">
        <f t="shared" si="0"/>
        <v>7.7272786643465124E-2</v>
      </c>
      <c r="N10" s="18">
        <f t="shared" si="1"/>
        <v>0.61063123633819494</v>
      </c>
      <c r="O10" s="18">
        <f t="shared" si="2"/>
        <v>4.5084329532555055E-2</v>
      </c>
      <c r="P10" s="18">
        <f t="shared" si="3"/>
        <v>0.76020738721419412</v>
      </c>
      <c r="Q10" s="12">
        <f>'HbA1c-1516'!$I$187</f>
        <v>0.26600000000000001</v>
      </c>
    </row>
    <row r="11" spans="1:17" x14ac:dyDescent="0.25">
      <c r="A11" t="s">
        <v>712</v>
      </c>
      <c r="B11" s="3" t="str">
        <f>VLOOKUP($A11,'Unit list'!$B$4:$D$176,3,0)</f>
        <v>East of England</v>
      </c>
      <c r="D11" s="182">
        <v>140</v>
      </c>
      <c r="E11" s="179">
        <v>0.2589208218568636</v>
      </c>
      <c r="F11" s="15">
        <f>IF($B11='Unit list'!$D$1,D11,-1)</f>
        <v>140</v>
      </c>
      <c r="G11" s="12">
        <f>IF($B11='Unit list'!$D$1,E11,-1)</f>
        <v>0.2589208218568636</v>
      </c>
      <c r="H11" s="15">
        <f>IF($A11='Unit list'!$A$1,D11,-1)</f>
        <v>-1</v>
      </c>
      <c r="I11" s="12">
        <f>IF($A11='Unit list'!$A$1,E11,-1)</f>
        <v>-1</v>
      </c>
      <c r="J11" s="12"/>
      <c r="K11" s="11">
        <f t="shared" si="4"/>
        <v>9</v>
      </c>
      <c r="L11" s="17">
        <v>9</v>
      </c>
      <c r="M11" s="18">
        <f t="shared" si="0"/>
        <v>8.2583536034952068E-2</v>
      </c>
      <c r="N11" s="18">
        <f t="shared" si="1"/>
        <v>0.5933244645031468</v>
      </c>
      <c r="O11" s="18">
        <f t="shared" si="2"/>
        <v>4.9099425174588623E-2</v>
      </c>
      <c r="P11" s="18">
        <f t="shared" si="3"/>
        <v>0.74327395675557362</v>
      </c>
      <c r="Q11" s="12">
        <f>'HbA1c-1516'!$I$187</f>
        <v>0.26600000000000001</v>
      </c>
    </row>
    <row r="12" spans="1:17" x14ac:dyDescent="0.25">
      <c r="A12" t="s">
        <v>713</v>
      </c>
      <c r="B12" s="3" t="str">
        <f>VLOOKUP($A12,'Unit list'!$B$4:$D$176,3,0)</f>
        <v>Wales</v>
      </c>
      <c r="D12" s="182">
        <v>120</v>
      </c>
      <c r="E12" s="179">
        <v>0.15383509035626314</v>
      </c>
      <c r="F12" s="15">
        <f>IF($B12='Unit list'!$D$1,D12,-1)</f>
        <v>-1</v>
      </c>
      <c r="G12" s="12">
        <f>IF($B12='Unit list'!$D$1,E12,-1)</f>
        <v>-1</v>
      </c>
      <c r="H12" s="15">
        <f>IF($A12='Unit list'!$A$1,D12,-1)</f>
        <v>-1</v>
      </c>
      <c r="I12" s="12">
        <f>IF($A12='Unit list'!$A$1,E12,-1)</f>
        <v>-1</v>
      </c>
      <c r="J12" s="12"/>
      <c r="K12" s="11">
        <f t="shared" si="4"/>
        <v>10</v>
      </c>
      <c r="L12" s="17">
        <v>10</v>
      </c>
      <c r="M12" s="18">
        <f t="shared" si="0"/>
        <v>8.7433334165909246E-2</v>
      </c>
      <c r="N12" s="18">
        <f t="shared" si="1"/>
        <v>0.57819281326195959</v>
      </c>
      <c r="O12" s="18">
        <f t="shared" si="2"/>
        <v>5.2879963076477618E-2</v>
      </c>
      <c r="P12" s="18">
        <f t="shared" si="3"/>
        <v>0.72783868189587131</v>
      </c>
      <c r="Q12" s="12">
        <f>'HbA1c-1516'!$I$187</f>
        <v>0.26600000000000001</v>
      </c>
    </row>
    <row r="13" spans="1:17" x14ac:dyDescent="0.25">
      <c r="A13" t="s">
        <v>714</v>
      </c>
      <c r="B13" s="3" t="str">
        <f>VLOOKUP($A13,'Unit list'!$B$4:$D$176,3,0)</f>
        <v>London and South East</v>
      </c>
      <c r="D13" s="182">
        <v>102</v>
      </c>
      <c r="E13" s="179">
        <v>0.16874501508644599</v>
      </c>
      <c r="F13" s="15">
        <f>IF($B13='Unit list'!$D$1,D13,-1)</f>
        <v>-1</v>
      </c>
      <c r="G13" s="12">
        <f>IF($B13='Unit list'!$D$1,E13,-1)</f>
        <v>-1</v>
      </c>
      <c r="H13" s="15">
        <f>IF($A13='Unit list'!$A$1,D13,-1)</f>
        <v>-1</v>
      </c>
      <c r="I13" s="12">
        <f>IF($A13='Unit list'!$A$1,E13,-1)</f>
        <v>-1</v>
      </c>
      <c r="J13" s="12"/>
      <c r="K13" s="11">
        <f t="shared" si="4"/>
        <v>11</v>
      </c>
      <c r="L13" s="17">
        <v>11</v>
      </c>
      <c r="M13" s="18">
        <f t="shared" si="0"/>
        <v>9.1887214196330114E-2</v>
      </c>
      <c r="N13" s="18">
        <f t="shared" si="1"/>
        <v>0.56482833122349152</v>
      </c>
      <c r="O13" s="18">
        <f t="shared" si="2"/>
        <v>5.6448835718670896E-2</v>
      </c>
      <c r="P13" s="18">
        <f t="shared" si="3"/>
        <v>0.71369872583659755</v>
      </c>
      <c r="Q13" s="12">
        <f>'HbA1c-1516'!$I$187</f>
        <v>0.26600000000000001</v>
      </c>
    </row>
    <row r="14" spans="1:17" x14ac:dyDescent="0.25">
      <c r="A14" t="s">
        <v>715</v>
      </c>
      <c r="B14" s="3" t="str">
        <f>VLOOKUP($A14,'Unit list'!$B$4:$D$176,3,0)</f>
        <v>London and South East</v>
      </c>
      <c r="D14" s="182">
        <v>53</v>
      </c>
      <c r="E14" s="179">
        <v>0.16274267139462398</v>
      </c>
      <c r="F14" s="15">
        <f>IF($B14='Unit list'!$D$1,D14,-1)</f>
        <v>-1</v>
      </c>
      <c r="G14" s="12">
        <f>IF($B14='Unit list'!$D$1,E14,-1)</f>
        <v>-1</v>
      </c>
      <c r="H14" s="15">
        <f>IF($A14='Unit list'!$A$1,D14,-1)</f>
        <v>-1</v>
      </c>
      <c r="I14" s="12">
        <f>IF($A14='Unit list'!$A$1,E14,-1)</f>
        <v>-1</v>
      </c>
      <c r="J14" s="12"/>
      <c r="K14" s="11">
        <f t="shared" si="4"/>
        <v>12</v>
      </c>
      <c r="L14" s="17">
        <v>12</v>
      </c>
      <c r="M14" s="18">
        <f t="shared" si="0"/>
        <v>9.5997846233094875E-2</v>
      </c>
      <c r="N14" s="18">
        <f t="shared" si="1"/>
        <v>0.5529211793849883</v>
      </c>
      <c r="O14" s="18">
        <f t="shared" si="2"/>
        <v>5.982585816906167E-2</v>
      </c>
      <c r="P14" s="18">
        <f t="shared" si="3"/>
        <v>0.70068721506346465</v>
      </c>
      <c r="Q14" s="12">
        <f>'HbA1c-1516'!$I$187</f>
        <v>0.26600000000000001</v>
      </c>
    </row>
    <row r="15" spans="1:17" x14ac:dyDescent="0.25">
      <c r="A15" t="s">
        <v>716</v>
      </c>
      <c r="B15" s="3" t="str">
        <f>VLOOKUP($A15,'Unit list'!$B$4:$D$176,3,0)</f>
        <v>North West</v>
      </c>
      <c r="D15" s="182">
        <v>101</v>
      </c>
      <c r="E15" s="179">
        <v>0.34451684868539223</v>
      </c>
      <c r="F15" s="15">
        <f>IF($B15='Unit list'!$D$1,D15,-1)</f>
        <v>-1</v>
      </c>
      <c r="G15" s="12">
        <f>IF($B15='Unit list'!$D$1,E15,-1)</f>
        <v>-1</v>
      </c>
      <c r="H15" s="15">
        <f>IF($A15='Unit list'!$A$1,D15,-1)</f>
        <v>-1</v>
      </c>
      <c r="I15" s="12">
        <f>IF($A15='Unit list'!$A$1,E15,-1)</f>
        <v>-1</v>
      </c>
      <c r="J15" s="12"/>
      <c r="K15" s="11">
        <f t="shared" si="4"/>
        <v>13</v>
      </c>
      <c r="L15" s="17">
        <v>13</v>
      </c>
      <c r="M15" s="18">
        <f t="shared" si="0"/>
        <v>9.9808433229187837E-2</v>
      </c>
      <c r="N15" s="18">
        <f t="shared" si="1"/>
        <v>0.54223150936421216</v>
      </c>
      <c r="O15" s="18">
        <f t="shared" si="2"/>
        <v>6.3028287452122758E-2</v>
      </c>
      <c r="P15" s="18">
        <f t="shared" si="3"/>
        <v>0.68866550149095307</v>
      </c>
      <c r="Q15" s="12">
        <f>'HbA1c-1516'!$I$187</f>
        <v>0.26600000000000001</v>
      </c>
    </row>
    <row r="16" spans="1:17" x14ac:dyDescent="0.25">
      <c r="A16" t="s">
        <v>717</v>
      </c>
      <c r="B16" s="3" t="str">
        <f>VLOOKUP($A16,'Unit list'!$B$4:$D$176,3,0)</f>
        <v>Yorkshire and Humber</v>
      </c>
      <c r="D16" s="182">
        <v>53</v>
      </c>
      <c r="E16" s="179">
        <v>0.3043590228167386</v>
      </c>
      <c r="F16" s="15">
        <f>IF($B16='Unit list'!$D$1,D16,-1)</f>
        <v>-1</v>
      </c>
      <c r="G16" s="12">
        <f>IF($B16='Unit list'!$D$1,E16,-1)</f>
        <v>-1</v>
      </c>
      <c r="H16" s="15">
        <f>IF($A16='Unit list'!$A$1,D16,-1)</f>
        <v>-1</v>
      </c>
      <c r="I16" s="12">
        <f>IF($A16='Unit list'!$A$1,E16,-1)</f>
        <v>-1</v>
      </c>
      <c r="J16" s="12"/>
      <c r="K16" s="11">
        <f t="shared" si="4"/>
        <v>14</v>
      </c>
      <c r="L16" s="17">
        <v>14</v>
      </c>
      <c r="M16" s="18">
        <f t="shared" si="0"/>
        <v>0.10335481326697143</v>
      </c>
      <c r="N16" s="18">
        <f t="shared" si="1"/>
        <v>0.53257054559465511</v>
      </c>
      <c r="O16" s="18">
        <f t="shared" si="2"/>
        <v>6.607123766958882E-2</v>
      </c>
      <c r="P16" s="18">
        <f t="shared" si="3"/>
        <v>0.67751735593421991</v>
      </c>
      <c r="Q16" s="12">
        <f>'HbA1c-1516'!$I$187</f>
        <v>0.26600000000000001</v>
      </c>
    </row>
    <row r="17" spans="1:17" x14ac:dyDescent="0.25">
      <c r="A17" t="s">
        <v>718</v>
      </c>
      <c r="B17" s="3" t="str">
        <f>VLOOKUP($A17,'Unit list'!$B$4:$D$176,3,0)</f>
        <v>South Central</v>
      </c>
      <c r="D17" s="182">
        <v>89</v>
      </c>
      <c r="E17" s="179">
        <v>0.30973630976883443</v>
      </c>
      <c r="F17" s="15">
        <f>IF($B17='Unit list'!$D$1,D17,-1)</f>
        <v>-1</v>
      </c>
      <c r="G17" s="12">
        <f>IF($B17='Unit list'!$D$1,E17,-1)</f>
        <v>-1</v>
      </c>
      <c r="H17" s="15">
        <f>IF($A17='Unit list'!$A$1,D17,-1)</f>
        <v>-1</v>
      </c>
      <c r="I17" s="12">
        <f>IF($A17='Unit list'!$A$1,E17,-1)</f>
        <v>-1</v>
      </c>
      <c r="J17" s="12"/>
      <c r="K17" s="11">
        <f t="shared" si="4"/>
        <v>15</v>
      </c>
      <c r="L17" s="17">
        <v>15</v>
      </c>
      <c r="M17" s="18">
        <f t="shared" si="0"/>
        <v>0.1066670143060042</v>
      </c>
      <c r="N17" s="18">
        <f t="shared" si="1"/>
        <v>0.52378752625246772</v>
      </c>
      <c r="O17" s="18">
        <f t="shared" si="2"/>
        <v>6.8968014897853286E-2</v>
      </c>
      <c r="P17" s="18">
        <f t="shared" si="3"/>
        <v>0.66714455005003892</v>
      </c>
      <c r="Q17" s="12">
        <f>'HbA1c-1516'!$I$187</f>
        <v>0.26600000000000001</v>
      </c>
    </row>
    <row r="18" spans="1:17" x14ac:dyDescent="0.25">
      <c r="A18" t="s">
        <v>719</v>
      </c>
      <c r="B18" s="3" t="str">
        <f>VLOOKUP($A18,'Unit list'!$B$4:$D$176,3,0)</f>
        <v>London and South East</v>
      </c>
      <c r="D18" s="182">
        <v>122</v>
      </c>
      <c r="E18" s="179">
        <v>0.19969029675850888</v>
      </c>
      <c r="F18" s="15">
        <f>IF($B18='Unit list'!$D$1,D18,-1)</f>
        <v>-1</v>
      </c>
      <c r="G18" s="12">
        <f>IF($B18='Unit list'!$D$1,E18,-1)</f>
        <v>-1</v>
      </c>
      <c r="H18" s="15">
        <f>IF($A18='Unit list'!$A$1,D18,-1)</f>
        <v>-1</v>
      </c>
      <c r="I18" s="12">
        <f>IF($A18='Unit list'!$A$1,E18,-1)</f>
        <v>-1</v>
      </c>
      <c r="J18" s="12"/>
      <c r="K18" s="11">
        <f t="shared" si="4"/>
        <v>16</v>
      </c>
      <c r="L18" s="17">
        <v>16</v>
      </c>
      <c r="M18" s="18">
        <f t="shared" si="0"/>
        <v>0.1097704231198938</v>
      </c>
      <c r="N18" s="18">
        <f t="shared" si="1"/>
        <v>0.51576048192885982</v>
      </c>
      <c r="O18" s="18">
        <f t="shared" si="2"/>
        <v>7.173038968464733E-2</v>
      </c>
      <c r="P18" s="18">
        <f t="shared" si="3"/>
        <v>0.65746345217227331</v>
      </c>
      <c r="Q18" s="12">
        <f>'HbA1c-1516'!$I$187</f>
        <v>0.26600000000000001</v>
      </c>
    </row>
    <row r="19" spans="1:17" x14ac:dyDescent="0.25">
      <c r="A19" t="s">
        <v>720</v>
      </c>
      <c r="B19" s="3" t="str">
        <f>VLOOKUP($A19,'Unit list'!$B$4:$D$176,3,0)</f>
        <v>East of England</v>
      </c>
      <c r="D19" s="182">
        <v>196</v>
      </c>
      <c r="E19" s="179">
        <v>0.16219134195658433</v>
      </c>
      <c r="F19" s="15">
        <f>IF($B19='Unit list'!$D$1,D19,-1)</f>
        <v>196</v>
      </c>
      <c r="G19" s="12">
        <f>IF($B19='Unit list'!$D$1,E19,-1)</f>
        <v>0.16219134195658433</v>
      </c>
      <c r="H19" s="15">
        <f>IF($A19='Unit list'!$A$1,D19,-1)</f>
        <v>-1</v>
      </c>
      <c r="I19" s="12">
        <f>IF($A19='Unit list'!$A$1,E19,-1)</f>
        <v>-1</v>
      </c>
      <c r="J19" s="12"/>
      <c r="K19" s="11">
        <f t="shared" si="4"/>
        <v>17</v>
      </c>
      <c r="L19" s="17">
        <v>17</v>
      </c>
      <c r="M19" s="18">
        <f t="shared" si="0"/>
        <v>0.11268667722441779</v>
      </c>
      <c r="N19" s="18">
        <f t="shared" si="1"/>
        <v>0.50838959239866921</v>
      </c>
      <c r="O19" s="18">
        <f t="shared" si="2"/>
        <v>7.4368820526701893E-2</v>
      </c>
      <c r="P19" s="18">
        <f t="shared" si="3"/>
        <v>0.64840237409814272</v>
      </c>
      <c r="Q19" s="12">
        <f>'HbA1c-1516'!$I$187</f>
        <v>0.26600000000000001</v>
      </c>
    </row>
    <row r="20" spans="1:17" x14ac:dyDescent="0.25">
      <c r="A20" t="s">
        <v>721</v>
      </c>
      <c r="B20" s="3" t="str">
        <f>VLOOKUP($A20,'Unit list'!$B$4:$D$176,3,0)</f>
        <v>Yorkshire and Humber</v>
      </c>
      <c r="D20" s="182">
        <v>105</v>
      </c>
      <c r="E20" s="179">
        <v>0.21972796389317381</v>
      </c>
      <c r="F20" s="15">
        <f>IF($B20='Unit list'!$D$1,D20,-1)</f>
        <v>-1</v>
      </c>
      <c r="G20" s="12">
        <f>IF($B20='Unit list'!$D$1,E20,-1)</f>
        <v>-1</v>
      </c>
      <c r="H20" s="15">
        <f>IF($A20='Unit list'!$A$1,D20,-1)</f>
        <v>-1</v>
      </c>
      <c r="I20" s="12">
        <f>IF($A20='Unit list'!$A$1,E20,-1)</f>
        <v>-1</v>
      </c>
      <c r="J20" s="12"/>
      <c r="K20" s="11">
        <f t="shared" si="4"/>
        <v>18</v>
      </c>
      <c r="L20" s="17">
        <v>18</v>
      </c>
      <c r="M20" s="18">
        <f t="shared" si="0"/>
        <v>0.11543435453936082</v>
      </c>
      <c r="N20" s="18">
        <f t="shared" si="1"/>
        <v>0.50159231445563346</v>
      </c>
      <c r="O20" s="18">
        <f t="shared" si="2"/>
        <v>7.6892638487966722E-2</v>
      </c>
      <c r="P20" s="18">
        <f t="shared" si="3"/>
        <v>0.63989948132845964</v>
      </c>
      <c r="Q20" s="12">
        <f>'HbA1c-1516'!$I$187</f>
        <v>0.26600000000000001</v>
      </c>
    </row>
    <row r="21" spans="1:17" x14ac:dyDescent="0.25">
      <c r="A21" t="s">
        <v>722</v>
      </c>
      <c r="B21" s="3" t="str">
        <f>VLOOKUP($A21,'Unit list'!$B$4:$D$176,3,0)</f>
        <v>South Central</v>
      </c>
      <c r="D21" s="182">
        <v>156</v>
      </c>
      <c r="E21" s="179">
        <v>0.26444919489888585</v>
      </c>
      <c r="F21" s="15">
        <f>IF($B21='Unit list'!$D$1,D21,-1)</f>
        <v>-1</v>
      </c>
      <c r="G21" s="12">
        <f>IF($B21='Unit list'!$D$1,E21,-1)</f>
        <v>-1</v>
      </c>
      <c r="H21" s="15">
        <f>IF($A21='Unit list'!$A$1,D21,-1)</f>
        <v>-1</v>
      </c>
      <c r="I21" s="12">
        <f>IF($A21='Unit list'!$A$1,E21,-1)</f>
        <v>-1</v>
      </c>
      <c r="J21" s="12"/>
      <c r="K21" s="11">
        <f t="shared" si="4"/>
        <v>19</v>
      </c>
      <c r="L21" s="17">
        <v>19</v>
      </c>
      <c r="M21" s="18">
        <f t="shared" si="0"/>
        <v>0.11802951310061097</v>
      </c>
      <c r="N21" s="18">
        <f t="shared" si="1"/>
        <v>0.49529975096020057</v>
      </c>
      <c r="O21" s="18">
        <f t="shared" si="2"/>
        <v>7.9310200751271681E-2</v>
      </c>
      <c r="P21" s="18">
        <f t="shared" si="3"/>
        <v>0.63190113113336699</v>
      </c>
      <c r="Q21" s="12">
        <f>'HbA1c-1516'!$I$187</f>
        <v>0.26600000000000001</v>
      </c>
    </row>
    <row r="22" spans="1:17" x14ac:dyDescent="0.25">
      <c r="A22" t="s">
        <v>723</v>
      </c>
      <c r="B22" s="3" t="str">
        <f>VLOOKUP($A22,'Unit list'!$B$4:$D$176,3,0)</f>
        <v>North East</v>
      </c>
      <c r="D22" s="182">
        <v>47</v>
      </c>
      <c r="E22" s="179">
        <v>0.45116194364323775</v>
      </c>
      <c r="F22" s="15">
        <f>IF($B22='Unit list'!$D$1,D22,-1)</f>
        <v>-1</v>
      </c>
      <c r="G22" s="12">
        <f>IF($B22='Unit list'!$D$1,E22,-1)</f>
        <v>-1</v>
      </c>
      <c r="H22" s="15">
        <f>IF($A22='Unit list'!$A$1,D22,-1)</f>
        <v>-1</v>
      </c>
      <c r="I22" s="12">
        <f>IF($A22='Unit list'!$A$1,E22,-1)</f>
        <v>-1</v>
      </c>
      <c r="J22" s="12"/>
      <c r="K22" s="11">
        <f t="shared" si="4"/>
        <v>20</v>
      </c>
      <c r="L22" s="17">
        <v>20</v>
      </c>
      <c r="M22" s="18">
        <f t="shared" si="0"/>
        <v>0.12048611806720706</v>
      </c>
      <c r="N22" s="18">
        <f t="shared" si="1"/>
        <v>0.48945390552126189</v>
      </c>
      <c r="O22" s="18">
        <f t="shared" si="2"/>
        <v>8.1629019138090259E-2</v>
      </c>
      <c r="P22" s="18">
        <f t="shared" si="3"/>
        <v>0.62436053903474054</v>
      </c>
      <c r="Q22" s="12">
        <f>'HbA1c-1516'!$I$187</f>
        <v>0.26600000000000001</v>
      </c>
    </row>
    <row r="23" spans="1:17" x14ac:dyDescent="0.25">
      <c r="A23" t="s">
        <v>724</v>
      </c>
      <c r="B23" s="3" t="str">
        <f>VLOOKUP($A23,'Unit list'!$B$4:$D$176,3,0)</f>
        <v>London and South East</v>
      </c>
      <c r="D23" s="182">
        <v>106</v>
      </c>
      <c r="E23" s="179">
        <v>0.17788000685538299</v>
      </c>
      <c r="F23" s="15">
        <f>IF($B23='Unit list'!$D$1,D23,-1)</f>
        <v>-1</v>
      </c>
      <c r="G23" s="12">
        <f>IF($B23='Unit list'!$D$1,E23,-1)</f>
        <v>-1</v>
      </c>
      <c r="H23" s="15">
        <f>IF($A23='Unit list'!$A$1,D23,-1)</f>
        <v>-1</v>
      </c>
      <c r="I23" s="12">
        <f>IF($A23='Unit list'!$A$1,E23,-1)</f>
        <v>-1</v>
      </c>
      <c r="J23" s="12"/>
      <c r="K23" s="11">
        <f t="shared" si="4"/>
        <v>21</v>
      </c>
      <c r="L23" s="17">
        <v>21</v>
      </c>
      <c r="M23" s="18">
        <f t="shared" si="0"/>
        <v>0.12281638294893349</v>
      </c>
      <c r="N23" s="18">
        <f t="shared" si="1"/>
        <v>0.48400557943417027</v>
      </c>
      <c r="O23" s="18">
        <f t="shared" si="2"/>
        <v>8.385586831106559E-2</v>
      </c>
      <c r="P23" s="18">
        <f t="shared" si="3"/>
        <v>0.61723669995429331</v>
      </c>
      <c r="Q23" s="12">
        <f>'HbA1c-1516'!$I$187</f>
        <v>0.26600000000000001</v>
      </c>
    </row>
    <row r="24" spans="1:17" x14ac:dyDescent="0.25">
      <c r="A24" t="s">
        <v>725</v>
      </c>
      <c r="B24" s="3" t="str">
        <f>VLOOKUP($A24,'Unit list'!$B$4:$D$176,3,0)</f>
        <v>London and South East</v>
      </c>
      <c r="D24" s="182">
        <v>310</v>
      </c>
      <c r="E24" s="179">
        <v>0.26462947679231125</v>
      </c>
      <c r="F24" s="15">
        <f>IF($B24='Unit list'!$D$1,D24,-1)</f>
        <v>-1</v>
      </c>
      <c r="G24" s="12">
        <f>IF($B24='Unit list'!$D$1,E24,-1)</f>
        <v>-1</v>
      </c>
      <c r="H24" s="15">
        <f>IF($A24='Unit list'!$A$1,D24,-1)</f>
        <v>-1</v>
      </c>
      <c r="I24" s="12">
        <f>IF($A24='Unit list'!$A$1,E24,-1)</f>
        <v>-1</v>
      </c>
      <c r="J24" s="12"/>
      <c r="K24" s="11">
        <f t="shared" si="4"/>
        <v>22</v>
      </c>
      <c r="L24" s="17">
        <v>22</v>
      </c>
      <c r="M24" s="18">
        <f t="shared" si="0"/>
        <v>0.12503104479480764</v>
      </c>
      <c r="N24" s="18">
        <f t="shared" si="1"/>
        <v>0.47891274129274919</v>
      </c>
      <c r="O24" s="18">
        <f t="shared" si="2"/>
        <v>8.5996877373182123E-2</v>
      </c>
      <c r="P24" s="18">
        <f t="shared" si="3"/>
        <v>0.61049350869471297</v>
      </c>
      <c r="Q24" s="12">
        <f>'HbA1c-1516'!$I$187</f>
        <v>0.26600000000000001</v>
      </c>
    </row>
    <row r="25" spans="1:17" x14ac:dyDescent="0.25">
      <c r="A25" t="s">
        <v>726</v>
      </c>
      <c r="B25" s="3" t="str">
        <f>VLOOKUP($A25,'Unit list'!$B$4:$D$176,3,0)</f>
        <v>Yorkshire and Humber</v>
      </c>
      <c r="D25" s="182">
        <v>236</v>
      </c>
      <c r="E25" s="179">
        <v>0.2098020084390107</v>
      </c>
      <c r="F25" s="15">
        <f>IF($B25='Unit list'!$D$1,D25,-1)</f>
        <v>-1</v>
      </c>
      <c r="G25" s="12">
        <f>IF($B25='Unit list'!$D$1,E25,-1)</f>
        <v>-1</v>
      </c>
      <c r="H25" s="15">
        <f>IF($A25='Unit list'!$A$1,D25,-1)</f>
        <v>-1</v>
      </c>
      <c r="I25" s="12">
        <f>IF($A25='Unit list'!$A$1,E25,-1)</f>
        <v>-1</v>
      </c>
      <c r="J25" s="12"/>
      <c r="K25" s="11">
        <f t="shared" si="4"/>
        <v>23</v>
      </c>
      <c r="L25" s="17">
        <v>23</v>
      </c>
      <c r="M25" s="18">
        <f t="shared" si="0"/>
        <v>0.12713958800199757</v>
      </c>
      <c r="N25" s="18">
        <f t="shared" si="1"/>
        <v>0.47413924917748218</v>
      </c>
      <c r="O25" s="18">
        <f t="shared" si="2"/>
        <v>8.8057607811763236E-2</v>
      </c>
      <c r="P25" s="18">
        <f t="shared" si="3"/>
        <v>0.60409903780567187</v>
      </c>
      <c r="Q25" s="12">
        <f>'HbA1c-1516'!$I$187</f>
        <v>0.26600000000000001</v>
      </c>
    </row>
    <row r="26" spans="1:17" x14ac:dyDescent="0.25">
      <c r="A26" t="s">
        <v>727</v>
      </c>
      <c r="B26" s="3" t="str">
        <f>VLOOKUP($A26,'Unit list'!$B$4:$D$176,3,0)</f>
        <v>North East</v>
      </c>
      <c r="D26" s="182">
        <v>54</v>
      </c>
      <c r="E26" s="179">
        <v>0.20300777058112099</v>
      </c>
      <c r="F26" s="15">
        <f>IF($B26='Unit list'!$D$1,D26,-1)</f>
        <v>-1</v>
      </c>
      <c r="G26" s="12">
        <f>IF($B26='Unit list'!$D$1,E26,-1)</f>
        <v>-1</v>
      </c>
      <c r="H26" s="15">
        <f>IF($A26='Unit list'!$A$1,D26,-1)</f>
        <v>-1</v>
      </c>
      <c r="I26" s="12">
        <f>IF($A26='Unit list'!$A$1,E26,-1)</f>
        <v>-1</v>
      </c>
      <c r="J26" s="12"/>
      <c r="K26" s="11">
        <f t="shared" si="4"/>
        <v>24</v>
      </c>
      <c r="L26" s="17">
        <v>24</v>
      </c>
      <c r="M26" s="18">
        <f t="shared" si="0"/>
        <v>0.12915042776088237</v>
      </c>
      <c r="N26" s="18">
        <f t="shared" si="1"/>
        <v>0.46965383909509428</v>
      </c>
      <c r="O26" s="18">
        <f t="shared" si="2"/>
        <v>9.0043120144581268E-2</v>
      </c>
      <c r="P26" s="18">
        <f t="shared" si="3"/>
        <v>0.59802494072436152</v>
      </c>
      <c r="Q26" s="12">
        <f>'HbA1c-1516'!$I$187</f>
        <v>0.26600000000000001</v>
      </c>
    </row>
    <row r="27" spans="1:17" x14ac:dyDescent="0.25">
      <c r="A27" t="s">
        <v>728</v>
      </c>
      <c r="B27" s="3" t="str">
        <f>VLOOKUP($A27,'Unit list'!$B$4:$D$176,3,0)</f>
        <v>South Central</v>
      </c>
      <c r="D27" s="182">
        <v>91</v>
      </c>
      <c r="E27" s="179">
        <v>0.27069355992255267</v>
      </c>
      <c r="F27" s="15">
        <f>IF($B27='Unit list'!$D$1,D27,-1)</f>
        <v>-1</v>
      </c>
      <c r="G27" s="12">
        <f>IF($B27='Unit list'!$D$1,E27,-1)</f>
        <v>-1</v>
      </c>
      <c r="H27" s="15">
        <f>IF($A27='Unit list'!$A$1,D27,-1)</f>
        <v>-1</v>
      </c>
      <c r="I27" s="12">
        <f>IF($A27='Unit list'!$A$1,E27,-1)</f>
        <v>-1</v>
      </c>
      <c r="J27" s="12"/>
      <c r="K27" s="11">
        <f t="shared" si="4"/>
        <v>25</v>
      </c>
      <c r="L27" s="17">
        <v>25</v>
      </c>
      <c r="M27" s="18">
        <f t="shared" si="0"/>
        <v>0.13107106150450784</v>
      </c>
      <c r="N27" s="18">
        <f t="shared" si="1"/>
        <v>0.46542931676975502</v>
      </c>
      <c r="O27" s="18">
        <f t="shared" si="2"/>
        <v>9.1958031165723333E-2</v>
      </c>
      <c r="P27" s="18">
        <f t="shared" si="3"/>
        <v>0.59224595538814495</v>
      </c>
      <c r="Q27" s="12">
        <f>'HbA1c-1516'!$I$187</f>
        <v>0.26600000000000001</v>
      </c>
    </row>
    <row r="28" spans="1:17" x14ac:dyDescent="0.25">
      <c r="A28" t="s">
        <v>729</v>
      </c>
      <c r="B28" s="3" t="str">
        <f>VLOOKUP($A28,'Unit list'!$B$4:$D$176,3,0)</f>
        <v>North West</v>
      </c>
      <c r="D28" s="182">
        <v>101</v>
      </c>
      <c r="E28" s="179">
        <v>0.26903514966312581</v>
      </c>
      <c r="F28" s="15">
        <f>IF($B28='Unit list'!$D$1,D28,-1)</f>
        <v>-1</v>
      </c>
      <c r="G28" s="12">
        <f>IF($B28='Unit list'!$D$1,E28,-1)</f>
        <v>-1</v>
      </c>
      <c r="H28" s="15">
        <f>IF($A28='Unit list'!$A$1,D28,-1)</f>
        <v>-1</v>
      </c>
      <c r="I28" s="12">
        <f>IF($A28='Unit list'!$A$1,E28,-1)</f>
        <v>-1</v>
      </c>
      <c r="J28" s="12"/>
      <c r="K28" s="11">
        <f t="shared" si="4"/>
        <v>26</v>
      </c>
      <c r="L28" s="17">
        <v>26</v>
      </c>
      <c r="M28" s="18">
        <f t="shared" si="0"/>
        <v>0.1329081947839178</v>
      </c>
      <c r="N28" s="18">
        <f t="shared" si="1"/>
        <v>0.46144190637643367</v>
      </c>
      <c r="O28" s="18">
        <f t="shared" si="2"/>
        <v>9.3806563328591441E-2</v>
      </c>
      <c r="P28" s="18">
        <f t="shared" si="3"/>
        <v>0.58673948899950368</v>
      </c>
      <c r="Q28" s="12">
        <f>'HbA1c-1516'!$I$187</f>
        <v>0.26600000000000001</v>
      </c>
    </row>
    <row r="29" spans="1:17" x14ac:dyDescent="0.25">
      <c r="A29" t="s">
        <v>730</v>
      </c>
      <c r="B29" s="3" t="str">
        <f>VLOOKUP($A29,'Unit list'!$B$4:$D$176,3,0)</f>
        <v>London and South East</v>
      </c>
      <c r="D29" s="182">
        <v>87</v>
      </c>
      <c r="E29" s="179">
        <v>0.15246811401294985</v>
      </c>
      <c r="F29" s="15">
        <f>IF($B29='Unit list'!$D$1,D29,-1)</f>
        <v>-1</v>
      </c>
      <c r="G29" s="12">
        <f>IF($B29='Unit list'!$D$1,E29,-1)</f>
        <v>-1</v>
      </c>
      <c r="H29" s="15">
        <f>IF($A29='Unit list'!$A$1,D29,-1)</f>
        <v>-1</v>
      </c>
      <c r="I29" s="12">
        <f>IF($A29='Unit list'!$A$1,E29,-1)</f>
        <v>-1</v>
      </c>
      <c r="J29" s="12"/>
      <c r="K29" s="11">
        <f t="shared" si="4"/>
        <v>27</v>
      </c>
      <c r="L29" s="17">
        <v>27</v>
      </c>
      <c r="M29" s="18">
        <f t="shared" si="0"/>
        <v>0.13466784654328823</v>
      </c>
      <c r="N29" s="18">
        <f t="shared" si="1"/>
        <v>0.45767072157519983</v>
      </c>
      <c r="O29" s="18">
        <f t="shared" si="2"/>
        <v>9.5592587519055208E-2</v>
      </c>
      <c r="P29" s="18">
        <f t="shared" si="3"/>
        <v>0.58148526877483797</v>
      </c>
      <c r="Q29" s="12">
        <f>'HbA1c-1516'!$I$187</f>
        <v>0.26600000000000001</v>
      </c>
    </row>
    <row r="30" spans="1:17" x14ac:dyDescent="0.25">
      <c r="A30" t="s">
        <v>731</v>
      </c>
      <c r="B30" s="3" t="str">
        <f>VLOOKUP($A30,'Unit list'!$B$4:$D$176,3,0)</f>
        <v>North East</v>
      </c>
      <c r="D30" s="182">
        <v>289</v>
      </c>
      <c r="E30" s="179">
        <v>0.30389557612356577</v>
      </c>
      <c r="F30" s="15">
        <f>IF($B30='Unit list'!$D$1,D30,-1)</f>
        <v>-1</v>
      </c>
      <c r="G30" s="12">
        <f>IF($B30='Unit list'!$D$1,E30,-1)</f>
        <v>-1</v>
      </c>
      <c r="H30" s="15">
        <f>IF($A30='Unit list'!$A$1,D30,-1)</f>
        <v>-1</v>
      </c>
      <c r="I30" s="12">
        <f>IF($A30='Unit list'!$A$1,E30,-1)</f>
        <v>-1</v>
      </c>
      <c r="J30" s="12"/>
      <c r="K30" s="11">
        <f t="shared" si="4"/>
        <v>28</v>
      </c>
      <c r="L30" s="17">
        <v>28</v>
      </c>
      <c r="M30" s="18">
        <f t="shared" si="0"/>
        <v>0.13635543768126426</v>
      </c>
      <c r="N30" s="18">
        <f t="shared" si="1"/>
        <v>0.45409733271046426</v>
      </c>
      <c r="O30" s="18">
        <f t="shared" si="2"/>
        <v>9.7319660245801132E-2</v>
      </c>
      <c r="P30" s="18">
        <f t="shared" si="3"/>
        <v>0.57646504667942999</v>
      </c>
      <c r="Q30" s="12">
        <f>'HbA1c-1516'!$I$187</f>
        <v>0.26600000000000001</v>
      </c>
    </row>
    <row r="31" spans="1:17" x14ac:dyDescent="0.25">
      <c r="A31" t="s">
        <v>732</v>
      </c>
      <c r="B31" s="3" t="str">
        <f>VLOOKUP($A31,'Unit list'!$B$4:$D$176,3,0)</f>
        <v>West Midlands</v>
      </c>
      <c r="D31" s="182">
        <v>119</v>
      </c>
      <c r="E31" s="179">
        <v>0.21080532421429926</v>
      </c>
      <c r="F31" s="15">
        <f>IF($B31='Unit list'!$D$1,D31,-1)</f>
        <v>-1</v>
      </c>
      <c r="G31" s="12">
        <f>IF($B31='Unit list'!$D$1,E31,-1)</f>
        <v>-1</v>
      </c>
      <c r="H31" s="15">
        <f>IF($A31='Unit list'!$A$1,D31,-1)</f>
        <v>-1</v>
      </c>
      <c r="I31" s="12">
        <f>IF($A31='Unit list'!$A$1,E31,-1)</f>
        <v>-1</v>
      </c>
      <c r="J31" s="12"/>
      <c r="K31" s="11">
        <f t="shared" si="4"/>
        <v>29</v>
      </c>
      <c r="L31" s="17">
        <v>29</v>
      </c>
      <c r="M31" s="18">
        <f t="shared" si="0"/>
        <v>0.1379758659599411</v>
      </c>
      <c r="N31" s="18">
        <f t="shared" si="1"/>
        <v>0.4507054102585617</v>
      </c>
      <c r="O31" s="18">
        <f t="shared" si="2"/>
        <v>9.8991056094236168E-2</v>
      </c>
      <c r="P31" s="18">
        <f t="shared" si="3"/>
        <v>0.57166234859247655</v>
      </c>
      <c r="Q31" s="12">
        <f>'HbA1c-1516'!$I$187</f>
        <v>0.26600000000000001</v>
      </c>
    </row>
    <row r="32" spans="1:17" x14ac:dyDescent="0.25">
      <c r="A32" t="s">
        <v>733</v>
      </c>
      <c r="B32" s="3" t="str">
        <f>VLOOKUP($A32,'Unit list'!$B$4:$D$176,3,0)</f>
        <v>South Central</v>
      </c>
      <c r="D32" s="182">
        <v>111</v>
      </c>
      <c r="E32" s="179">
        <v>0.2854212450466464</v>
      </c>
      <c r="F32" s="15">
        <f>IF($B32='Unit list'!$D$1,D32,-1)</f>
        <v>-1</v>
      </c>
      <c r="G32" s="12">
        <f>IF($B32='Unit list'!$D$1,E32,-1)</f>
        <v>-1</v>
      </c>
      <c r="H32" s="15">
        <f>IF($A32='Unit list'!$A$1,D32,-1)</f>
        <v>-1</v>
      </c>
      <c r="I32" s="12">
        <f>IF($A32='Unit list'!$A$1,E32,-1)</f>
        <v>-1</v>
      </c>
      <c r="J32" s="12"/>
      <c r="K32" s="11">
        <f t="shared" si="4"/>
        <v>30</v>
      </c>
      <c r="L32" s="17">
        <v>30</v>
      </c>
      <c r="M32" s="18">
        <f t="shared" si="0"/>
        <v>0.13953356969149644</v>
      </c>
      <c r="N32" s="18">
        <f t="shared" si="1"/>
        <v>0.44748042920486036</v>
      </c>
      <c r="O32" s="18">
        <f t="shared" si="2"/>
        <v>0.10060979614493915</v>
      </c>
      <c r="P32" s="18">
        <f t="shared" si="3"/>
        <v>0.56706226024065332</v>
      </c>
      <c r="Q32" s="12">
        <f>'HbA1c-1516'!$I$187</f>
        <v>0.26600000000000001</v>
      </c>
    </row>
    <row r="33" spans="1:17" x14ac:dyDescent="0.25">
      <c r="A33" t="s">
        <v>734</v>
      </c>
      <c r="B33" s="3" t="str">
        <f>VLOOKUP($A33,'Unit list'!$B$4:$D$176,3,0)</f>
        <v>South Central</v>
      </c>
      <c r="D33" s="182">
        <v>227</v>
      </c>
      <c r="E33" s="179">
        <v>0.31173667340844835</v>
      </c>
      <c r="F33" s="15">
        <f>IF($B33='Unit list'!$D$1,D33,-1)</f>
        <v>-1</v>
      </c>
      <c r="G33" s="12">
        <f>IF($B33='Unit list'!$D$1,E33,-1)</f>
        <v>-1</v>
      </c>
      <c r="H33" s="15">
        <f>IF($A33='Unit list'!$A$1,D33,-1)</f>
        <v>-1</v>
      </c>
      <c r="I33" s="12">
        <f>IF($A33='Unit list'!$A$1,E33,-1)</f>
        <v>-1</v>
      </c>
      <c r="J33" s="12"/>
      <c r="K33" s="11">
        <f t="shared" si="4"/>
        <v>31</v>
      </c>
      <c r="L33" s="17">
        <v>31</v>
      </c>
      <c r="M33" s="18">
        <f t="shared" si="0"/>
        <v>0.14103258214508513</v>
      </c>
      <c r="N33" s="18">
        <f t="shared" si="1"/>
        <v>0.44440942246530252</v>
      </c>
      <c r="O33" s="18">
        <f t="shared" si="2"/>
        <v>0.10217867294006466</v>
      </c>
      <c r="P33" s="18">
        <f t="shared" si="3"/>
        <v>0.56265124371943531</v>
      </c>
      <c r="Q33" s="12">
        <f>'HbA1c-1516'!$I$187</f>
        <v>0.26600000000000001</v>
      </c>
    </row>
    <row r="34" spans="1:17" x14ac:dyDescent="0.25">
      <c r="A34" t="s">
        <v>735</v>
      </c>
      <c r="B34" s="3" t="str">
        <f>VLOOKUP($A34,'Unit list'!$B$4:$D$176,3,0)</f>
        <v>London and South East</v>
      </c>
      <c r="D34" s="182">
        <v>128</v>
      </c>
      <c r="E34" s="179">
        <v>0.46770616545483201</v>
      </c>
      <c r="F34" s="15">
        <f>IF($B34='Unit list'!$D$1,D34,-1)</f>
        <v>-1</v>
      </c>
      <c r="G34" s="12">
        <f>IF($B34='Unit list'!$D$1,E34,-1)</f>
        <v>-1</v>
      </c>
      <c r="H34" s="15">
        <f>IF($A34='Unit list'!$A$1,D34,-1)</f>
        <v>-1</v>
      </c>
      <c r="I34" s="12">
        <f>IF($A34='Unit list'!$A$1,E34,-1)</f>
        <v>-1</v>
      </c>
      <c r="J34" s="12"/>
      <c r="K34" s="11">
        <f t="shared" si="4"/>
        <v>32</v>
      </c>
      <c r="L34" s="17">
        <v>32</v>
      </c>
      <c r="M34" s="18">
        <f t="shared" si="0"/>
        <v>0.14247657823740598</v>
      </c>
      <c r="N34" s="18">
        <f t="shared" si="1"/>
        <v>0.44148077405615171</v>
      </c>
      <c r="O34" s="18">
        <f t="shared" si="2"/>
        <v>0.10370027248545571</v>
      </c>
      <c r="P34" s="18">
        <f t="shared" si="3"/>
        <v>0.55841697958666692</v>
      </c>
      <c r="Q34" s="12">
        <f>'HbA1c-1516'!$I$187</f>
        <v>0.26600000000000001</v>
      </c>
    </row>
    <row r="35" spans="1:17" x14ac:dyDescent="0.25">
      <c r="A35" t="s">
        <v>736</v>
      </c>
      <c r="B35" s="3" t="str">
        <f>VLOOKUP($A35,'Unit list'!$B$4:$D$176,3,0)</f>
        <v>South Central</v>
      </c>
      <c r="D35" s="182">
        <v>104</v>
      </c>
      <c r="E35" s="179">
        <v>0.26590041454645474</v>
      </c>
      <c r="F35" s="15">
        <f>IF($B35='Unit list'!$D$1,D35,-1)</f>
        <v>-1</v>
      </c>
      <c r="G35" s="12">
        <f>IF($B35='Unit list'!$D$1,E35,-1)</f>
        <v>-1</v>
      </c>
      <c r="H35" s="15">
        <f>IF($A35='Unit list'!$A$1,D35,-1)</f>
        <v>-1</v>
      </c>
      <c r="I35" s="12">
        <f>IF($A35='Unit list'!$A$1,E35,-1)</f>
        <v>-1</v>
      </c>
      <c r="J35" s="12"/>
      <c r="K35" s="11">
        <f t="shared" si="4"/>
        <v>33</v>
      </c>
      <c r="L35" s="17">
        <v>33</v>
      </c>
      <c r="M35" s="18">
        <f t="shared" si="0"/>
        <v>0.1438689147731313</v>
      </c>
      <c r="N35" s="18">
        <f t="shared" si="1"/>
        <v>0.43868404468506422</v>
      </c>
      <c r="O35" s="18">
        <f t="shared" si="2"/>
        <v>0.10517699369803726</v>
      </c>
      <c r="P35" s="18">
        <f t="shared" si="3"/>
        <v>0.55434823043580439</v>
      </c>
      <c r="Q35" s="12">
        <f>'HbA1c-1516'!$I$187</f>
        <v>0.26600000000000001</v>
      </c>
    </row>
    <row r="36" spans="1:17" x14ac:dyDescent="0.25">
      <c r="A36" t="s">
        <v>737</v>
      </c>
      <c r="B36" s="3" t="str">
        <f>VLOOKUP($A36,'Unit list'!$B$4:$D$176,3,0)</f>
        <v>West Midlands</v>
      </c>
      <c r="D36" s="182">
        <v>239</v>
      </c>
      <c r="E36" s="179">
        <v>0.15848554998616909</v>
      </c>
      <c r="F36" s="15">
        <f>IF($B36='Unit list'!$D$1,D36,-1)</f>
        <v>-1</v>
      </c>
      <c r="G36" s="12">
        <f>IF($B36='Unit list'!$D$1,E36,-1)</f>
        <v>-1</v>
      </c>
      <c r="H36" s="15">
        <f>IF($A36='Unit list'!$A$1,D36,-1)</f>
        <v>-1</v>
      </c>
      <c r="I36" s="12">
        <f>IF($A36='Unit list'!$A$1,E36,-1)</f>
        <v>-1</v>
      </c>
      <c r="J36" s="12"/>
      <c r="K36" s="11">
        <f t="shared" si="4"/>
        <v>34</v>
      </c>
      <c r="L36" s="17">
        <v>34</v>
      </c>
      <c r="M36" s="18">
        <f t="shared" si="0"/>
        <v>0.14521266526678692</v>
      </c>
      <c r="N36" s="18">
        <f t="shared" si="1"/>
        <v>0.43600982394726795</v>
      </c>
      <c r="O36" s="18">
        <f t="shared" si="2"/>
        <v>0.10661106564382755</v>
      </c>
      <c r="P36" s="18">
        <f t="shared" si="3"/>
        <v>0.55043472259173454</v>
      </c>
      <c r="Q36" s="12">
        <f>'HbA1c-1516'!$I$187</f>
        <v>0.26600000000000001</v>
      </c>
    </row>
    <row r="37" spans="1:17" x14ac:dyDescent="0.25">
      <c r="A37" t="s">
        <v>738</v>
      </c>
      <c r="B37" s="3" t="str">
        <f>VLOOKUP($A37,'Unit list'!$B$4:$D$176,3,0)</f>
        <v>East of England</v>
      </c>
      <c r="D37" s="182">
        <v>252</v>
      </c>
      <c r="E37" s="179">
        <v>0.26372166243103434</v>
      </c>
      <c r="F37" s="15">
        <f>IF($B37='Unit list'!$D$1,D37,-1)</f>
        <v>252</v>
      </c>
      <c r="G37" s="12">
        <f>IF($B37='Unit list'!$D$1,E37,-1)</f>
        <v>0.26372166243103434</v>
      </c>
      <c r="H37" s="15">
        <f>IF($A37='Unit list'!$A$1,D37,-1)</f>
        <v>252</v>
      </c>
      <c r="I37" s="12">
        <f>IF($A37='Unit list'!$A$1,E37,-1)</f>
        <v>0.26372166243103434</v>
      </c>
      <c r="J37" s="12"/>
      <c r="K37" s="11">
        <f t="shared" si="4"/>
        <v>35</v>
      </c>
      <c r="L37" s="17">
        <v>35</v>
      </c>
      <c r="M37" s="18">
        <f t="shared" si="0"/>
        <v>0.14651065019127246</v>
      </c>
      <c r="N37" s="18">
        <f t="shared" si="1"/>
        <v>0.43344960447858294</v>
      </c>
      <c r="O37" s="18">
        <f t="shared" si="2"/>
        <v>0.10800456285890254</v>
      </c>
      <c r="P37" s="18">
        <f t="shared" si="3"/>
        <v>0.54666704316159243</v>
      </c>
      <c r="Q37" s="12">
        <f>'HbA1c-1516'!$I$187</f>
        <v>0.26600000000000001</v>
      </c>
    </row>
    <row r="38" spans="1:17" x14ac:dyDescent="0.25">
      <c r="A38" t="s">
        <v>739</v>
      </c>
      <c r="B38" s="3" t="str">
        <f>VLOOKUP($A38,'Unit list'!$B$4:$D$176,3,0)</f>
        <v>East Midlands</v>
      </c>
      <c r="D38" s="182">
        <v>280</v>
      </c>
      <c r="E38" s="179">
        <v>0.47223044871226355</v>
      </c>
      <c r="F38" s="15">
        <f>IF($B38='Unit list'!$D$1,D38,-1)</f>
        <v>-1</v>
      </c>
      <c r="G38" s="12">
        <f>IF($B38='Unit list'!$D$1,E38,-1)</f>
        <v>-1</v>
      </c>
      <c r="H38" s="15">
        <f>IF($A38='Unit list'!$A$1,D38,-1)</f>
        <v>-1</v>
      </c>
      <c r="I38" s="12">
        <f>IF($A38='Unit list'!$A$1,E38,-1)</f>
        <v>-1</v>
      </c>
      <c r="J38" s="12"/>
      <c r="K38" s="11">
        <f t="shared" si="4"/>
        <v>36</v>
      </c>
      <c r="L38" s="17">
        <v>36</v>
      </c>
      <c r="M38" s="18">
        <f t="shared" si="0"/>
        <v>0.14776546334918006</v>
      </c>
      <c r="N38" s="18">
        <f t="shared" si="1"/>
        <v>0.43099567432673513</v>
      </c>
      <c r="O38" s="18">
        <f t="shared" si="2"/>
        <v>0.10935941900170552</v>
      </c>
      <c r="P38" s="18">
        <f t="shared" si="3"/>
        <v>0.54303655014812269</v>
      </c>
      <c r="Q38" s="12">
        <f>'HbA1c-1516'!$I$187</f>
        <v>0.26600000000000001</v>
      </c>
    </row>
    <row r="39" spans="1:17" x14ac:dyDescent="0.25">
      <c r="A39" t="s">
        <v>740</v>
      </c>
      <c r="B39" s="3" t="str">
        <f>VLOOKUP($A39,'Unit list'!$B$4:$D$176,3,0)</f>
        <v>London and South East</v>
      </c>
      <c r="D39" s="182">
        <v>85</v>
      </c>
      <c r="E39" s="179">
        <v>0.27399436760212226</v>
      </c>
      <c r="F39" s="15">
        <f>IF($B39='Unit list'!$D$1,D39,-1)</f>
        <v>-1</v>
      </c>
      <c r="G39" s="12">
        <f>IF($B39='Unit list'!$D$1,E39,-1)</f>
        <v>-1</v>
      </c>
      <c r="H39" s="15">
        <f>IF($A39='Unit list'!$A$1,D39,-1)</f>
        <v>-1</v>
      </c>
      <c r="I39" s="12">
        <f>IF($A39='Unit list'!$A$1,E39,-1)</f>
        <v>-1</v>
      </c>
      <c r="J39" s="12"/>
      <c r="K39" s="11">
        <f t="shared" si="4"/>
        <v>37</v>
      </c>
      <c r="L39" s="17">
        <v>37</v>
      </c>
      <c r="M39" s="18">
        <f t="shared" si="0"/>
        <v>0.14897949494321497</v>
      </c>
      <c r="N39" s="18">
        <f t="shared" si="1"/>
        <v>0.42864102451596137</v>
      </c>
      <c r="O39" s="18">
        <f t="shared" si="2"/>
        <v>0.11067743904852514</v>
      </c>
      <c r="P39" s="18">
        <f t="shared" si="3"/>
        <v>0.53953529371809184</v>
      </c>
      <c r="Q39" s="12">
        <f>'HbA1c-1516'!$I$187</f>
        <v>0.26600000000000001</v>
      </c>
    </row>
    <row r="40" spans="1:17" x14ac:dyDescent="0.25">
      <c r="A40" t="s">
        <v>741</v>
      </c>
      <c r="B40" s="3" t="str">
        <f>VLOOKUP($A40,'Unit list'!$B$4:$D$176,3,0)</f>
        <v>Yorkshire and Humber</v>
      </c>
      <c r="D40" s="182">
        <v>85</v>
      </c>
      <c r="E40" s="179">
        <v>0.18372119381066304</v>
      </c>
      <c r="F40" s="15">
        <f>IF($B40='Unit list'!$D$1,D40,-1)</f>
        <v>-1</v>
      </c>
      <c r="G40" s="12">
        <f>IF($B40='Unit list'!$D$1,E40,-1)</f>
        <v>-1</v>
      </c>
      <c r="H40" s="15">
        <f>IF($A40='Unit list'!$A$1,D40,-1)</f>
        <v>-1</v>
      </c>
      <c r="I40" s="12">
        <f>IF($A40='Unit list'!$A$1,E40,-1)</f>
        <v>-1</v>
      </c>
      <c r="J40" s="12"/>
      <c r="K40" s="11">
        <f t="shared" si="4"/>
        <v>38</v>
      </c>
      <c r="L40" s="17">
        <v>38</v>
      </c>
      <c r="M40" s="18">
        <f t="shared" si="0"/>
        <v>0.1501549518250829</v>
      </c>
      <c r="N40" s="18">
        <f t="shared" si="1"/>
        <v>0.42637926934329934</v>
      </c>
      <c r="O40" s="18">
        <f t="shared" si="2"/>
        <v>0.11196031021339278</v>
      </c>
      <c r="P40" s="18">
        <f t="shared" si="3"/>
        <v>0.53615594703170455</v>
      </c>
      <c r="Q40" s="12">
        <f>'HbA1c-1516'!$I$187</f>
        <v>0.26600000000000001</v>
      </c>
    </row>
    <row r="41" spans="1:17" x14ac:dyDescent="0.25">
      <c r="A41" t="s">
        <v>742</v>
      </c>
      <c r="B41" s="3" t="str">
        <f>VLOOKUP($A41,'Unit list'!$B$4:$D$176,3,0)</f>
        <v>East Midlands</v>
      </c>
      <c r="D41" s="182">
        <v>120</v>
      </c>
      <c r="E41" s="179">
        <v>0.24101555736587635</v>
      </c>
      <c r="F41" s="15">
        <f>IF($B41='Unit list'!$D$1,D41,-1)</f>
        <v>-1</v>
      </c>
      <c r="G41" s="12">
        <f>IF($B41='Unit list'!$D$1,E41,-1)</f>
        <v>-1</v>
      </c>
      <c r="H41" s="15">
        <f>IF($A41='Unit list'!$A$1,D41,-1)</f>
        <v>-1</v>
      </c>
      <c r="I41" s="12">
        <f>IF($A41='Unit list'!$A$1,E41,-1)</f>
        <v>-1</v>
      </c>
      <c r="J41" s="12"/>
      <c r="K41" s="11">
        <f t="shared" si="4"/>
        <v>39</v>
      </c>
      <c r="L41" s="17">
        <v>39</v>
      </c>
      <c r="M41" s="18">
        <f t="shared" si="0"/>
        <v>0.15129387532339367</v>
      </c>
      <c r="N41" s="18">
        <f t="shared" si="1"/>
        <v>0.42420457739259604</v>
      </c>
      <c r="O41" s="18">
        <f t="shared" si="2"/>
        <v>0.11320961174801138</v>
      </c>
      <c r="P41" s="18">
        <f t="shared" si="3"/>
        <v>0.53289174529544203</v>
      </c>
      <c r="Q41" s="12">
        <f>'HbA1c-1516'!$I$187</f>
        <v>0.26600000000000001</v>
      </c>
    </row>
    <row r="42" spans="1:17" x14ac:dyDescent="0.25">
      <c r="A42" t="s">
        <v>743</v>
      </c>
      <c r="B42" s="3" t="str">
        <f>VLOOKUP($A42,'Unit list'!$B$4:$D$176,3,0)</f>
        <v>North West</v>
      </c>
      <c r="D42" s="182">
        <v>147</v>
      </c>
      <c r="E42" s="179">
        <v>0.26251407987752579</v>
      </c>
      <c r="F42" s="15">
        <f>IF($B42='Unit list'!$D$1,D42,-1)</f>
        <v>-1</v>
      </c>
      <c r="G42" s="12">
        <f>IF($B42='Unit list'!$D$1,E42,-1)</f>
        <v>-1</v>
      </c>
      <c r="H42" s="15">
        <f>IF($A42='Unit list'!$A$1,D42,-1)</f>
        <v>-1</v>
      </c>
      <c r="I42" s="12">
        <f>IF($A42='Unit list'!$A$1,E42,-1)</f>
        <v>-1</v>
      </c>
      <c r="J42" s="12"/>
      <c r="K42" s="11">
        <f t="shared" si="4"/>
        <v>40</v>
      </c>
      <c r="L42" s="17">
        <v>40</v>
      </c>
      <c r="M42" s="18">
        <f t="shared" si="0"/>
        <v>0.1523981569867221</v>
      </c>
      <c r="N42" s="18">
        <f t="shared" si="1"/>
        <v>0.42211161161004718</v>
      </c>
      <c r="O42" s="18">
        <f t="shared" si="2"/>
        <v>0.11442682375572705</v>
      </c>
      <c r="P42" s="18">
        <f t="shared" si="3"/>
        <v>0.52973643191150777</v>
      </c>
      <c r="Q42" s="12">
        <f>'HbA1c-1516'!$I$187</f>
        <v>0.26600000000000001</v>
      </c>
    </row>
    <row r="43" spans="1:17" x14ac:dyDescent="0.25">
      <c r="A43" t="s">
        <v>744</v>
      </c>
      <c r="B43" s="3" t="str">
        <f>VLOOKUP($A43,'Unit list'!$B$4:$D$176,3,0)</f>
        <v>London and South East</v>
      </c>
      <c r="D43" s="182">
        <v>183</v>
      </c>
      <c r="E43" s="179">
        <v>0.13514888668818362</v>
      </c>
      <c r="F43" s="15">
        <f>IF($B43='Unit list'!$D$1,D43,-1)</f>
        <v>-1</v>
      </c>
      <c r="G43" s="12">
        <f>IF($B43='Unit list'!$D$1,E43,-1)</f>
        <v>-1</v>
      </c>
      <c r="H43" s="15">
        <f>IF($A43='Unit list'!$A$1,D43,-1)</f>
        <v>-1</v>
      </c>
      <c r="I43" s="12">
        <f>IF($A43='Unit list'!$A$1,E43,-1)</f>
        <v>-1</v>
      </c>
      <c r="J43" s="12"/>
      <c r="K43" s="11">
        <f t="shared" si="4"/>
        <v>41</v>
      </c>
      <c r="L43" s="17">
        <v>41</v>
      </c>
      <c r="M43" s="18">
        <f t="shared" si="0"/>
        <v>0.15346955252507644</v>
      </c>
      <c r="N43" s="18">
        <f t="shared" si="1"/>
        <v>0.42009547707266365</v>
      </c>
      <c r="O43" s="18">
        <f t="shared" si="2"/>
        <v>0.11561333513531395</v>
      </c>
      <c r="P43" s="18">
        <f t="shared" si="3"/>
        <v>0.52668421077106486</v>
      </c>
      <c r="Q43" s="12">
        <f>'HbA1c-1516'!$I$187</f>
        <v>0.26600000000000001</v>
      </c>
    </row>
    <row r="44" spans="1:17" x14ac:dyDescent="0.25">
      <c r="A44" t="s">
        <v>745</v>
      </c>
      <c r="B44" s="3" t="str">
        <f>VLOOKUP($A44,'Unit list'!$B$4:$D$176,3,0)</f>
        <v>Wales</v>
      </c>
      <c r="D44" s="182">
        <v>79</v>
      </c>
      <c r="E44" s="179">
        <v>0.26755164168536455</v>
      </c>
      <c r="F44" s="15">
        <f>IF($B44='Unit list'!$D$1,D44,-1)</f>
        <v>-1</v>
      </c>
      <c r="G44" s="12">
        <f>IF($B44='Unit list'!$D$1,E44,-1)</f>
        <v>-1</v>
      </c>
      <c r="H44" s="15">
        <f>IF($A44='Unit list'!$A$1,D44,-1)</f>
        <v>-1</v>
      </c>
      <c r="I44" s="12">
        <f>IF($A44='Unit list'!$A$1,E44,-1)</f>
        <v>-1</v>
      </c>
      <c r="J44" s="12"/>
      <c r="K44" s="11">
        <f t="shared" si="4"/>
        <v>42</v>
      </c>
      <c r="L44" s="17">
        <v>42</v>
      </c>
      <c r="M44" s="18">
        <f t="shared" si="0"/>
        <v>0.15450969418939953</v>
      </c>
      <c r="N44" s="18">
        <f t="shared" si="1"/>
        <v>0.4181516753134652</v>
      </c>
      <c r="O44" s="18">
        <f t="shared" si="2"/>
        <v>0.11677045075486277</v>
      </c>
      <c r="P44" s="18">
        <f t="shared" si="3"/>
        <v>0.52372970388266471</v>
      </c>
      <c r="Q44" s="12">
        <f>'HbA1c-1516'!$I$187</f>
        <v>0.26600000000000001</v>
      </c>
    </row>
    <row r="45" spans="1:17" x14ac:dyDescent="0.25">
      <c r="A45" t="s">
        <v>746</v>
      </c>
      <c r="B45" s="3" t="str">
        <f>VLOOKUP($A45,'Unit list'!$B$4:$D$176,3,0)</f>
        <v>Yorkshire and Humber</v>
      </c>
      <c r="D45" s="182">
        <v>109</v>
      </c>
      <c r="E45" s="179">
        <v>0.1726287558000604</v>
      </c>
      <c r="F45" s="15">
        <f>IF($B45='Unit list'!$D$1,D45,-1)</f>
        <v>-1</v>
      </c>
      <c r="G45" s="12">
        <f>IF($B45='Unit list'!$D$1,E45,-1)</f>
        <v>-1</v>
      </c>
      <c r="H45" s="15">
        <f>IF($A45='Unit list'!$A$1,D45,-1)</f>
        <v>-1</v>
      </c>
      <c r="I45" s="12">
        <f>IF($A45='Unit list'!$A$1,E45,-1)</f>
        <v>-1</v>
      </c>
      <c r="J45" s="12"/>
      <c r="K45" s="11">
        <f t="shared" si="4"/>
        <v>43</v>
      </c>
      <c r="L45" s="17">
        <v>43</v>
      </c>
      <c r="M45" s="18">
        <f t="shared" si="0"/>
        <v>0.15552010179257758</v>
      </c>
      <c r="N45" s="18">
        <f t="shared" si="1"/>
        <v>0.41627606425596175</v>
      </c>
      <c r="O45" s="18">
        <f t="shared" si="2"/>
        <v>0.11789939794290841</v>
      </c>
      <c r="P45" s="18">
        <f t="shared" si="3"/>
        <v>0.52086791364729235</v>
      </c>
      <c r="Q45" s="12">
        <f>'HbA1c-1516'!$I$187</f>
        <v>0.26600000000000001</v>
      </c>
    </row>
    <row r="46" spans="1:17" x14ac:dyDescent="0.25">
      <c r="A46" t="s">
        <v>747</v>
      </c>
      <c r="B46" s="3" t="str">
        <f>VLOOKUP($A46,'Unit list'!$B$4:$D$176,3,0)</f>
        <v>South Central</v>
      </c>
      <c r="D46" s="182">
        <v>203</v>
      </c>
      <c r="E46" s="179">
        <v>0.24795219995744563</v>
      </c>
      <c r="F46" s="15">
        <f>IF($B46='Unit list'!$D$1,D46,-1)</f>
        <v>-1</v>
      </c>
      <c r="G46" s="12">
        <f>IF($B46='Unit list'!$D$1,E46,-1)</f>
        <v>-1</v>
      </c>
      <c r="H46" s="15">
        <f>IF($A46='Unit list'!$A$1,D46,-1)</f>
        <v>-1</v>
      </c>
      <c r="I46" s="12">
        <f>IF($A46='Unit list'!$A$1,E46,-1)</f>
        <v>-1</v>
      </c>
      <c r="J46" s="12"/>
      <c r="K46" s="11">
        <f t="shared" si="4"/>
        <v>44</v>
      </c>
      <c r="L46" s="17">
        <v>43</v>
      </c>
      <c r="M46" s="18">
        <f t="shared" si="0"/>
        <v>0.15552010179257758</v>
      </c>
      <c r="N46" s="18">
        <f t="shared" si="1"/>
        <v>0.41627606425596175</v>
      </c>
      <c r="O46" s="18">
        <f t="shared" si="2"/>
        <v>0.11789939794290841</v>
      </c>
      <c r="P46" s="18">
        <f t="shared" si="3"/>
        <v>0.52086791364729235</v>
      </c>
      <c r="Q46" s="12">
        <f>'HbA1c-1516'!$I$187</f>
        <v>0.26600000000000001</v>
      </c>
    </row>
    <row r="47" spans="1:17" x14ac:dyDescent="0.25">
      <c r="A47" t="s">
        <v>748</v>
      </c>
      <c r="B47" s="3" t="str">
        <f>VLOOKUP($A47,'Unit list'!$B$4:$D$176,3,0)</f>
        <v>East Midlands</v>
      </c>
      <c r="D47" s="182">
        <v>291</v>
      </c>
      <c r="E47" s="179">
        <v>0.20379097788982328</v>
      </c>
      <c r="F47" s="15">
        <f>IF($B47='Unit list'!$D$1,D47,-1)</f>
        <v>-1</v>
      </c>
      <c r="G47" s="12">
        <f>IF($B47='Unit list'!$D$1,E47,-1)</f>
        <v>-1</v>
      </c>
      <c r="H47" s="15">
        <f>IF($A47='Unit list'!$A$1,D47,-1)</f>
        <v>-1</v>
      </c>
      <c r="I47" s="12">
        <f>IF($A47='Unit list'!$A$1,E47,-1)</f>
        <v>-1</v>
      </c>
      <c r="J47" s="12"/>
      <c r="K47" s="11">
        <f t="shared" si="4"/>
        <v>45</v>
      </c>
      <c r="L47" s="17">
        <v>44</v>
      </c>
      <c r="M47" s="18">
        <f t="shared" si="0"/>
        <v>0.15650219254535888</v>
      </c>
      <c r="N47" s="18">
        <f t="shared" si="1"/>
        <v>0.41446482296456999</v>
      </c>
      <c r="O47" s="18">
        <f t="shared" si="2"/>
        <v>0.11900133237269471</v>
      </c>
      <c r="P47" s="18">
        <f t="shared" si="3"/>
        <v>0.51809418919172101</v>
      </c>
      <c r="Q47" s="12">
        <f>'HbA1c-1516'!$I$187</f>
        <v>0.26600000000000001</v>
      </c>
    </row>
    <row r="48" spans="1:17" x14ac:dyDescent="0.25">
      <c r="A48" t="s">
        <v>749</v>
      </c>
      <c r="B48" s="3" t="str">
        <f>VLOOKUP($A48,'Unit list'!$B$4:$D$176,3,0)</f>
        <v>Wales</v>
      </c>
      <c r="D48" s="182">
        <v>80</v>
      </c>
      <c r="E48" s="179">
        <v>0.30746846076027873</v>
      </c>
      <c r="F48" s="15">
        <f>IF($B48='Unit list'!$D$1,D48,-1)</f>
        <v>-1</v>
      </c>
      <c r="G48" s="12">
        <f>IF($B48='Unit list'!$D$1,E48,-1)</f>
        <v>-1</v>
      </c>
      <c r="H48" s="15">
        <f>IF($A48='Unit list'!$A$1,D48,-1)</f>
        <v>-1</v>
      </c>
      <c r="I48" s="12">
        <f>IF($A48='Unit list'!$A$1,E48,-1)</f>
        <v>-1</v>
      </c>
      <c r="J48" s="12"/>
      <c r="K48" s="11">
        <f t="shared" si="4"/>
        <v>46</v>
      </c>
      <c r="L48" s="17">
        <v>45</v>
      </c>
      <c r="M48" s="18">
        <f t="shared" si="0"/>
        <v>0.15745728985546198</v>
      </c>
      <c r="N48" s="18">
        <f t="shared" si="1"/>
        <v>0.41271442054395058</v>
      </c>
      <c r="O48" s="18">
        <f t="shared" si="2"/>
        <v>0.12007734340586736</v>
      </c>
      <c r="P48" s="18">
        <f t="shared" si="3"/>
        <v>0.51540419625594058</v>
      </c>
      <c r="Q48" s="12">
        <f>'HbA1c-1516'!$I$187</f>
        <v>0.26600000000000001</v>
      </c>
    </row>
    <row r="49" spans="1:17" x14ac:dyDescent="0.25">
      <c r="A49" t="s">
        <v>750</v>
      </c>
      <c r="B49" s="3" t="str">
        <f>VLOOKUP($A49,'Unit list'!$B$4:$D$176,3,0)</f>
        <v>London and South East</v>
      </c>
      <c r="D49" s="182">
        <v>147</v>
      </c>
      <c r="E49" s="179">
        <v>0.34302236095336697</v>
      </c>
      <c r="F49" s="15">
        <f>IF($B49='Unit list'!$D$1,D49,-1)</f>
        <v>-1</v>
      </c>
      <c r="G49" s="12">
        <f>IF($B49='Unit list'!$D$1,E49,-1)</f>
        <v>-1</v>
      </c>
      <c r="H49" s="15">
        <f>IF($A49='Unit list'!$A$1,D49,-1)</f>
        <v>-1</v>
      </c>
      <c r="I49" s="12">
        <f>IF($A49='Unit list'!$A$1,E49,-1)</f>
        <v>-1</v>
      </c>
      <c r="J49" s="12"/>
      <c r="K49" s="11">
        <f t="shared" si="4"/>
        <v>47</v>
      </c>
      <c r="L49" s="17">
        <v>46</v>
      </c>
      <c r="M49" s="18">
        <f t="shared" si="0"/>
        <v>0.15838663121708735</v>
      </c>
      <c r="N49" s="18">
        <f t="shared" si="1"/>
        <v>0.41102158862432725</v>
      </c>
      <c r="O49" s="18">
        <f t="shared" si="2"/>
        <v>0.12112845895362856</v>
      </c>
      <c r="P49" s="18">
        <f t="shared" si="3"/>
        <v>0.51279389020116006</v>
      </c>
      <c r="Q49" s="12">
        <f>'HbA1c-1516'!$I$187</f>
        <v>0.26600000000000001</v>
      </c>
    </row>
    <row r="50" spans="1:17" x14ac:dyDescent="0.25">
      <c r="A50" t="s">
        <v>751</v>
      </c>
      <c r="B50" s="3" t="str">
        <f>VLOOKUP($A50,'Unit list'!$B$4:$D$176,3,0)</f>
        <v>London and South East</v>
      </c>
      <c r="D50" s="182">
        <v>102</v>
      </c>
      <c r="E50" s="179">
        <v>0.34073778614752948</v>
      </c>
      <c r="F50" s="15">
        <f>IF($B50='Unit list'!$D$1,D50,-1)</f>
        <v>-1</v>
      </c>
      <c r="G50" s="12">
        <f>IF($B50='Unit list'!$D$1,E50,-1)</f>
        <v>-1</v>
      </c>
      <c r="H50" s="15">
        <f>IF($A50='Unit list'!$A$1,D50,-1)</f>
        <v>-1</v>
      </c>
      <c r="I50" s="12">
        <f>IF($A50='Unit list'!$A$1,E50,-1)</f>
        <v>-1</v>
      </c>
      <c r="J50" s="12"/>
      <c r="K50" s="11">
        <f t="shared" si="4"/>
        <v>48</v>
      </c>
      <c r="L50" s="17">
        <v>47</v>
      </c>
      <c r="M50" s="18">
        <f t="shared" si="0"/>
        <v>0.15929137530031812</v>
      </c>
      <c r="N50" s="18">
        <f t="shared" si="1"/>
        <v>0.40938329695592607</v>
      </c>
      <c r="O50" s="18">
        <f t="shared" si="2"/>
        <v>0.12215564990629127</v>
      </c>
      <c r="P50" s="18">
        <f t="shared" si="3"/>
        <v>0.51025949176460861</v>
      </c>
      <c r="Q50" s="12">
        <f>'HbA1c-1516'!$I$187</f>
        <v>0.26600000000000001</v>
      </c>
    </row>
    <row r="51" spans="1:17" x14ac:dyDescent="0.25">
      <c r="A51" t="s">
        <v>752</v>
      </c>
      <c r="B51" s="3" t="str">
        <f>VLOOKUP($A51,'Unit list'!$B$4:$D$176,3,0)</f>
        <v>London and South East</v>
      </c>
      <c r="D51" s="182">
        <v>213</v>
      </c>
      <c r="E51" s="179">
        <v>0.48220506982049777</v>
      </c>
      <c r="F51" s="15">
        <f>IF($B51='Unit list'!$D$1,D51,-1)</f>
        <v>-1</v>
      </c>
      <c r="G51" s="12">
        <f>IF($B51='Unit list'!$D$1,E51,-1)</f>
        <v>-1</v>
      </c>
      <c r="H51" s="15">
        <f>IF($A51='Unit list'!$A$1,D51,-1)</f>
        <v>-1</v>
      </c>
      <c r="I51" s="12">
        <f>IF($A51='Unit list'!$A$1,E51,-1)</f>
        <v>-1</v>
      </c>
      <c r="J51" s="12"/>
      <c r="K51" s="11">
        <f t="shared" si="4"/>
        <v>49</v>
      </c>
      <c r="L51" s="17">
        <v>48</v>
      </c>
      <c r="M51" s="18">
        <f t="shared" si="0"/>
        <v>0.16017260833492133</v>
      </c>
      <c r="N51" s="18">
        <f t="shared" si="1"/>
        <v>0.40779673170717551</v>
      </c>
      <c r="O51" s="18">
        <f t="shared" si="2"/>
        <v>0.12315983417603411</v>
      </c>
      <c r="P51" s="18">
        <f t="shared" si="3"/>
        <v>0.50779746523794211</v>
      </c>
      <c r="Q51" s="12">
        <f>'HbA1c-1516'!$I$187</f>
        <v>0.26600000000000001</v>
      </c>
    </row>
    <row r="52" spans="1:17" x14ac:dyDescent="0.25">
      <c r="A52" t="s">
        <v>753</v>
      </c>
      <c r="B52" s="3" t="str">
        <f>VLOOKUP($A52,'Unit list'!$B$4:$D$176,3,0)</f>
        <v>South West</v>
      </c>
      <c r="D52" s="182">
        <v>185</v>
      </c>
      <c r="E52" s="179">
        <v>0.22179088108412354</v>
      </c>
      <c r="F52" s="15">
        <f>IF($B52='Unit list'!$D$1,D52,-1)</f>
        <v>-1</v>
      </c>
      <c r="G52" s="12">
        <f>IF($B52='Unit list'!$D$1,E52,-1)</f>
        <v>-1</v>
      </c>
      <c r="H52" s="15">
        <f>IF($A52='Unit list'!$A$1,D52,-1)</f>
        <v>-1</v>
      </c>
      <c r="I52" s="12">
        <f>IF($A52='Unit list'!$A$1,E52,-1)</f>
        <v>-1</v>
      </c>
      <c r="J52" s="12"/>
      <c r="K52" s="11">
        <f t="shared" si="4"/>
        <v>50</v>
      </c>
      <c r="L52" s="17">
        <v>49</v>
      </c>
      <c r="M52" s="18">
        <f t="shared" si="0"/>
        <v>0.16103134987037346</v>
      </c>
      <c r="N52" s="18">
        <f t="shared" si="1"/>
        <v>0.40625927612091572</v>
      </c>
      <c r="O52" s="18">
        <f t="shared" si="2"/>
        <v>0.12414188039236074</v>
      </c>
      <c r="P52" s="18">
        <f t="shared" si="3"/>
        <v>0.50540449878904736</v>
      </c>
      <c r="Q52" s="12">
        <f>'HbA1c-1516'!$I$187</f>
        <v>0.26600000000000001</v>
      </c>
    </row>
    <row r="53" spans="1:17" x14ac:dyDescent="0.25">
      <c r="A53" t="s">
        <v>754</v>
      </c>
      <c r="B53" s="3" t="str">
        <f>VLOOKUP($A53,'Unit list'!$B$4:$D$176,3,0)</f>
        <v>London and South East</v>
      </c>
      <c r="D53" s="182">
        <v>99</v>
      </c>
      <c r="E53" s="179">
        <v>0.2812583048387487</v>
      </c>
      <c r="F53" s="15">
        <f>IF($B53='Unit list'!$D$1,D53,-1)</f>
        <v>-1</v>
      </c>
      <c r="G53" s="12">
        <f>IF($B53='Unit list'!$D$1,E53,-1)</f>
        <v>-1</v>
      </c>
      <c r="H53" s="15">
        <f>IF($A53='Unit list'!$A$1,D53,-1)</f>
        <v>-1</v>
      </c>
      <c r="I53" s="12">
        <f>IF($A53='Unit list'!$A$1,E53,-1)</f>
        <v>-1</v>
      </c>
      <c r="J53" s="12"/>
      <c r="K53" s="11">
        <f t="shared" si="4"/>
        <v>51</v>
      </c>
      <c r="L53" s="17">
        <v>50</v>
      </c>
      <c r="M53" s="18">
        <f t="shared" si="0"/>
        <v>0.16186855798314598</v>
      </c>
      <c r="N53" s="18">
        <f t="shared" si="1"/>
        <v>0.40476849323275765</v>
      </c>
      <c r="O53" s="18">
        <f t="shared" si="2"/>
        <v>0.1251026112851594</v>
      </c>
      <c r="P53" s="18">
        <f t="shared" si="3"/>
        <v>0.50307748668365615</v>
      </c>
      <c r="Q53" s="12">
        <f>'HbA1c-1516'!$I$187</f>
        <v>0.26600000000000001</v>
      </c>
    </row>
    <row r="54" spans="1:17" x14ac:dyDescent="0.25">
      <c r="A54" t="s">
        <v>755</v>
      </c>
      <c r="B54" s="3" t="str">
        <f>VLOOKUP($A54,'Unit list'!$B$4:$D$176,3,0)</f>
        <v>East Midlands</v>
      </c>
      <c r="D54" s="182">
        <v>158</v>
      </c>
      <c r="E54" s="179">
        <v>0.2141327912762043</v>
      </c>
      <c r="F54" s="15">
        <f>IF($B54='Unit list'!$D$1,D54,-1)</f>
        <v>-1</v>
      </c>
      <c r="G54" s="12">
        <f>IF($B54='Unit list'!$D$1,E54,-1)</f>
        <v>-1</v>
      </c>
      <c r="H54" s="15">
        <f>IF($A54='Unit list'!$A$1,D54,-1)</f>
        <v>-1</v>
      </c>
      <c r="I54" s="12">
        <f>IF($A54='Unit list'!$A$1,E54,-1)</f>
        <v>-1</v>
      </c>
      <c r="J54" s="12"/>
      <c r="K54" s="11">
        <f t="shared" si="4"/>
        <v>52</v>
      </c>
      <c r="L54" s="17">
        <v>51</v>
      </c>
      <c r="M54" s="18">
        <f t="shared" si="0"/>
        <v>0.16268513399308676</v>
      </c>
      <c r="N54" s="18">
        <f t="shared" si="1"/>
        <v>0.40332211039763799</v>
      </c>
      <c r="O54" s="18">
        <f t="shared" si="2"/>
        <v>0.12604280678626362</v>
      </c>
      <c r="P54" s="18">
        <f t="shared" si="3"/>
        <v>0.50081351319449885</v>
      </c>
      <c r="Q54" s="12">
        <f>'HbA1c-1516'!$I$187</f>
        <v>0.26600000000000001</v>
      </c>
    </row>
    <row r="55" spans="1:17" x14ac:dyDescent="0.25">
      <c r="A55" t="s">
        <v>756</v>
      </c>
      <c r="B55" s="3" t="str">
        <f>VLOOKUP($A55,'Unit list'!$B$4:$D$176,3,0)</f>
        <v>West Midlands</v>
      </c>
      <c r="D55" s="182">
        <v>95</v>
      </c>
      <c r="E55" s="179">
        <v>0.19528567826589419</v>
      </c>
      <c r="F55" s="15">
        <f>IF($B55='Unit list'!$D$1,D55,-1)</f>
        <v>-1</v>
      </c>
      <c r="G55" s="12">
        <f>IF($B55='Unit list'!$D$1,E55,-1)</f>
        <v>-1</v>
      </c>
      <c r="H55" s="15">
        <f>IF($A55='Unit list'!$A$1,D55,-1)</f>
        <v>-1</v>
      </c>
      <c r="I55" s="12">
        <f>IF($A55='Unit list'!$A$1,E55,-1)</f>
        <v>-1</v>
      </c>
      <c r="J55" s="12"/>
      <c r="K55" s="11">
        <f t="shared" si="4"/>
        <v>53</v>
      </c>
      <c r="L55" s="17">
        <v>52</v>
      </c>
      <c r="M55" s="18">
        <f t="shared" si="0"/>
        <v>0.16348192674286416</v>
      </c>
      <c r="N55" s="18">
        <f t="shared" si="1"/>
        <v>0.4019180054059292</v>
      </c>
      <c r="O55" s="18">
        <f t="shared" si="2"/>
        <v>0.12696320687692181</v>
      </c>
      <c r="P55" s="18">
        <f t="shared" si="3"/>
        <v>0.49860983801255065</v>
      </c>
      <c r="Q55" s="12">
        <f>'HbA1c-1516'!$I$187</f>
        <v>0.26600000000000001</v>
      </c>
    </row>
    <row r="56" spans="1:17" x14ac:dyDescent="0.25">
      <c r="A56" t="s">
        <v>757</v>
      </c>
      <c r="B56" s="3" t="str">
        <f>VLOOKUP($A56,'Unit list'!$B$4:$D$176,3,0)</f>
        <v>South West</v>
      </c>
      <c r="D56" s="182">
        <v>193</v>
      </c>
      <c r="E56" s="179">
        <v>0.35766621836838153</v>
      </c>
      <c r="F56" s="15">
        <f>IF($B56='Unit list'!$D$1,D56,-1)</f>
        <v>-1</v>
      </c>
      <c r="G56" s="12">
        <f>IF($B56='Unit list'!$D$1,E56,-1)</f>
        <v>-1</v>
      </c>
      <c r="H56" s="15">
        <f>IF($A56='Unit list'!$A$1,D56,-1)</f>
        <v>-1</v>
      </c>
      <c r="I56" s="12">
        <f>IF($A56='Unit list'!$A$1,E56,-1)</f>
        <v>-1</v>
      </c>
      <c r="J56" s="12"/>
      <c r="K56" s="11">
        <f t="shared" si="4"/>
        <v>54</v>
      </c>
      <c r="L56" s="17">
        <v>53</v>
      </c>
      <c r="M56" s="18">
        <f t="shared" si="0"/>
        <v>0.16425973648768954</v>
      </c>
      <c r="N56" s="18">
        <f t="shared" si="1"/>
        <v>0.40055419400033138</v>
      </c>
      <c r="O56" s="18">
        <f t="shared" si="2"/>
        <v>0.12786451420554215</v>
      </c>
      <c r="P56" s="18">
        <f t="shared" si="3"/>
        <v>0.49646388299798927</v>
      </c>
      <c r="Q56" s="12">
        <f>'HbA1c-1516'!$I$187</f>
        <v>0.26600000000000001</v>
      </c>
    </row>
    <row r="57" spans="1:17" x14ac:dyDescent="0.25">
      <c r="A57" t="s">
        <v>758</v>
      </c>
      <c r="B57" s="3" t="str">
        <f>VLOOKUP($A57,'Unit list'!$B$4:$D$176,3,0)</f>
        <v>South West</v>
      </c>
      <c r="D57" s="182">
        <v>177</v>
      </c>
      <c r="E57" s="179">
        <v>0.24037378885866229</v>
      </c>
      <c r="F57" s="15">
        <f>IF($B57='Unit list'!$D$1,D57,-1)</f>
        <v>-1</v>
      </c>
      <c r="G57" s="12">
        <f>IF($B57='Unit list'!$D$1,E57,-1)</f>
        <v>-1</v>
      </c>
      <c r="H57" s="15">
        <f>IF($A57='Unit list'!$A$1,D57,-1)</f>
        <v>-1</v>
      </c>
      <c r="I57" s="12">
        <f>IF($A57='Unit list'!$A$1,E57,-1)</f>
        <v>-1</v>
      </c>
      <c r="J57" s="12"/>
      <c r="K57" s="11">
        <f t="shared" si="4"/>
        <v>55</v>
      </c>
      <c r="L57" s="17">
        <v>54</v>
      </c>
      <c r="M57" s="18">
        <f t="shared" si="0"/>
        <v>0.16501931843672751</v>
      </c>
      <c r="N57" s="18">
        <f t="shared" si="1"/>
        <v>0.39922881863010345</v>
      </c>
      <c r="O57" s="18">
        <f t="shared" si="2"/>
        <v>0.12874739649740785</v>
      </c>
      <c r="P57" s="18">
        <f t="shared" si="3"/>
        <v>0.49437322012835244</v>
      </c>
      <c r="Q57" s="12">
        <f>'HbA1c-1516'!$I$187</f>
        <v>0.26600000000000001</v>
      </c>
    </row>
    <row r="58" spans="1:17" x14ac:dyDescent="0.25">
      <c r="A58" t="s">
        <v>759</v>
      </c>
      <c r="B58" s="3" t="str">
        <f>VLOOKUP($A58,'Unit list'!$B$4:$D$176,3,0)</f>
        <v>North West</v>
      </c>
      <c r="D58" s="182">
        <v>162</v>
      </c>
      <c r="E58" s="179">
        <v>0.3061481679784176</v>
      </c>
      <c r="F58" s="15">
        <f>IF($B58='Unit list'!$D$1,D58,-1)</f>
        <v>-1</v>
      </c>
      <c r="G58" s="12">
        <f>IF($B58='Unit list'!$D$1,E58,-1)</f>
        <v>-1</v>
      </c>
      <c r="H58" s="15">
        <f>IF($A58='Unit list'!$A$1,D58,-1)</f>
        <v>-1</v>
      </c>
      <c r="I58" s="12">
        <f>IF($A58='Unit list'!$A$1,E58,-1)</f>
        <v>-1</v>
      </c>
      <c r="J58" s="12"/>
      <c r="K58" s="11">
        <f t="shared" si="4"/>
        <v>56</v>
      </c>
      <c r="L58" s="17">
        <v>55</v>
      </c>
      <c r="M58" s="18">
        <f t="shared" si="0"/>
        <v>0.16576138598259238</v>
      </c>
      <c r="N58" s="18">
        <f t="shared" si="1"/>
        <v>0.39794013830075131</v>
      </c>
      <c r="O58" s="18">
        <f t="shared" si="2"/>
        <v>0.1296124887757211</v>
      </c>
      <c r="P58" s="18">
        <f t="shared" si="3"/>
        <v>0.49233556051854677</v>
      </c>
      <c r="Q58" s="12">
        <f>'HbA1c-1516'!$I$187</f>
        <v>0.26600000000000001</v>
      </c>
    </row>
    <row r="59" spans="1:17" x14ac:dyDescent="0.25">
      <c r="A59" t="s">
        <v>760</v>
      </c>
      <c r="B59" s="3" t="str">
        <f>VLOOKUP($A59,'Unit list'!$B$4:$D$176,3,0)</f>
        <v>East of England</v>
      </c>
      <c r="D59" s="182">
        <v>155</v>
      </c>
      <c r="E59" s="179">
        <v>0.36246919837366032</v>
      </c>
      <c r="F59" s="15">
        <f>IF($B59='Unit list'!$D$1,D59,-1)</f>
        <v>155</v>
      </c>
      <c r="G59" s="12">
        <f>IF($B59='Unit list'!$D$1,E59,-1)</f>
        <v>0.36246919837366032</v>
      </c>
      <c r="H59" s="15">
        <f>IF($A59='Unit list'!$A$1,D59,-1)</f>
        <v>-1</v>
      </c>
      <c r="I59" s="12">
        <f>IF($A59='Unit list'!$A$1,E59,-1)</f>
        <v>-1</v>
      </c>
      <c r="J59" s="12"/>
      <c r="K59" s="11">
        <f t="shared" si="4"/>
        <v>57</v>
      </c>
      <c r="L59" s="17">
        <v>56</v>
      </c>
      <c r="M59" s="18">
        <f t="shared" si="0"/>
        <v>0.1664866136510007</v>
      </c>
      <c r="N59" s="18">
        <f t="shared" si="1"/>
        <v>0.39668651939568489</v>
      </c>
      <c r="O59" s="18">
        <f t="shared" si="2"/>
        <v>0.13046039541127474</v>
      </c>
      <c r="P59" s="18">
        <f t="shared" si="3"/>
        <v>0.4903487444022237</v>
      </c>
      <c r="Q59" s="12">
        <f>'HbA1c-1516'!$I$187</f>
        <v>0.26600000000000001</v>
      </c>
    </row>
    <row r="60" spans="1:17" x14ac:dyDescent="0.25">
      <c r="A60" t="s">
        <v>761</v>
      </c>
      <c r="B60" s="3" t="str">
        <f>VLOOKUP($A60,'Unit list'!$B$4:$D$176,3,0)</f>
        <v>West Midlands</v>
      </c>
      <c r="D60" s="182">
        <v>78</v>
      </c>
      <c r="E60" s="179">
        <v>0.23550841673391609</v>
      </c>
      <c r="F60" s="15">
        <f>IF($B60='Unit list'!$D$1,D60,-1)</f>
        <v>-1</v>
      </c>
      <c r="G60" s="12">
        <f>IF($B60='Unit list'!$D$1,E60,-1)</f>
        <v>-1</v>
      </c>
      <c r="H60" s="15">
        <f>IF($A60='Unit list'!$A$1,D60,-1)</f>
        <v>-1</v>
      </c>
      <c r="I60" s="12">
        <f>IF($A60='Unit list'!$A$1,E60,-1)</f>
        <v>-1</v>
      </c>
      <c r="J60" s="12"/>
      <c r="K60" s="11">
        <f t="shared" si="4"/>
        <v>58</v>
      </c>
      <c r="L60" s="17">
        <v>57</v>
      </c>
      <c r="M60" s="18">
        <f t="shared" si="0"/>
        <v>0.16719563979889063</v>
      </c>
      <c r="N60" s="18">
        <f t="shared" si="1"/>
        <v>0.39546642736210169</v>
      </c>
      <c r="O60" s="18">
        <f t="shared" si="2"/>
        <v>0.13129169201624039</v>
      </c>
      <c r="P60" s="18">
        <f t="shared" si="3"/>
        <v>0.48841073197694029</v>
      </c>
      <c r="Q60" s="12">
        <f>'HbA1c-1516'!$I$187</f>
        <v>0.26600000000000001</v>
      </c>
    </row>
    <row r="61" spans="1:17" x14ac:dyDescent="0.25">
      <c r="A61" t="s">
        <v>762</v>
      </c>
      <c r="B61" s="3" t="str">
        <f>VLOOKUP($A61,'Unit list'!$B$4:$D$176,3,0)</f>
        <v>North West</v>
      </c>
      <c r="D61" s="182">
        <v>362</v>
      </c>
      <c r="E61" s="179">
        <v>0.2868530168875757</v>
      </c>
      <c r="F61" s="15">
        <f>IF($B61='Unit list'!$D$1,D61,-1)</f>
        <v>-1</v>
      </c>
      <c r="G61" s="12">
        <f>IF($B61='Unit list'!$D$1,E61,-1)</f>
        <v>-1</v>
      </c>
      <c r="H61" s="15">
        <f>IF($A61='Unit list'!$A$1,D61,-1)</f>
        <v>-1</v>
      </c>
      <c r="I61" s="12">
        <f>IF($A61='Unit list'!$A$1,E61,-1)</f>
        <v>-1</v>
      </c>
      <c r="J61" s="12"/>
      <c r="K61" s="11">
        <f t="shared" si="4"/>
        <v>59</v>
      </c>
      <c r="L61" s="17">
        <v>58</v>
      </c>
      <c r="M61" s="18">
        <f t="shared" si="0"/>
        <v>0.16788906908605947</v>
      </c>
      <c r="N61" s="18">
        <f t="shared" si="1"/>
        <v>0.39427841916687018</v>
      </c>
      <c r="O61" s="18">
        <f t="shared" si="2"/>
        <v>0.13210692719596093</v>
      </c>
      <c r="P61" s="18">
        <f t="shared" si="3"/>
        <v>0.48651959502674486</v>
      </c>
      <c r="Q61" s="12">
        <f>'HbA1c-1516'!$I$187</f>
        <v>0.26600000000000001</v>
      </c>
    </row>
    <row r="62" spans="1:17" x14ac:dyDescent="0.25">
      <c r="A62" t="s">
        <v>763</v>
      </c>
      <c r="B62" s="3" t="str">
        <f>VLOOKUP($A62,'Unit list'!$B$4:$D$176,3,0)</f>
        <v>South Central</v>
      </c>
      <c r="D62" s="182">
        <v>47</v>
      </c>
      <c r="E62" s="179">
        <v>0.260827670115027</v>
      </c>
      <c r="F62" s="15">
        <f>IF($B62='Unit list'!$D$1,D62,-1)</f>
        <v>-1</v>
      </c>
      <c r="G62" s="12">
        <f>IF($B62='Unit list'!$D$1,E62,-1)</f>
        <v>-1</v>
      </c>
      <c r="H62" s="15">
        <f>IF($A62='Unit list'!$A$1,D62,-1)</f>
        <v>-1</v>
      </c>
      <c r="I62" s="12">
        <f>IF($A62='Unit list'!$A$1,E62,-1)</f>
        <v>-1</v>
      </c>
      <c r="J62" s="12"/>
      <c r="K62" s="11">
        <f t="shared" si="4"/>
        <v>60</v>
      </c>
      <c r="L62" s="17">
        <v>59</v>
      </c>
      <c r="M62" s="18">
        <f t="shared" si="0"/>
        <v>0.16856747474252398</v>
      </c>
      <c r="N62" s="18">
        <f t="shared" si="1"/>
        <v>0.39312113643981011</v>
      </c>
      <c r="O62" s="18">
        <f t="shared" si="2"/>
        <v>0.13290662417122309</v>
      </c>
      <c r="P62" s="18">
        <f t="shared" si="3"/>
        <v>0.48467350924561386</v>
      </c>
      <c r="Q62" s="12">
        <f>'HbA1c-1516'!$I$187</f>
        <v>0.26600000000000001</v>
      </c>
    </row>
    <row r="63" spans="1:17" x14ac:dyDescent="0.25">
      <c r="A63" t="s">
        <v>764</v>
      </c>
      <c r="B63" s="3" t="str">
        <f>VLOOKUP($A63,'Unit list'!$B$4:$D$176,3,0)</f>
        <v>East of England</v>
      </c>
      <c r="D63" s="182">
        <v>162</v>
      </c>
      <c r="E63" s="179">
        <v>0.19773884723939261</v>
      </c>
      <c r="F63" s="15">
        <f>IF($B63='Unit list'!$D$1,D63,-1)</f>
        <v>162</v>
      </c>
      <c r="G63" s="12">
        <f>IF($B63='Unit list'!$D$1,E63,-1)</f>
        <v>0.19773884723939261</v>
      </c>
      <c r="H63" s="15">
        <f>IF($A63='Unit list'!$A$1,D63,-1)</f>
        <v>-1</v>
      </c>
      <c r="I63" s="12">
        <f>IF($A63='Unit list'!$A$1,E63,-1)</f>
        <v>-1</v>
      </c>
      <c r="J63" s="12"/>
      <c r="K63" s="11">
        <f t="shared" si="4"/>
        <v>61</v>
      </c>
      <c r="L63" s="17">
        <v>60</v>
      </c>
      <c r="M63" s="18">
        <f t="shared" si="0"/>
        <v>0.16923140065133035</v>
      </c>
      <c r="N63" s="18">
        <f t="shared" si="1"/>
        <v>0.39199329923180215</v>
      </c>
      <c r="O63" s="18">
        <f t="shared" si="2"/>
        <v>0.13369128228223126</v>
      </c>
      <c r="P63" s="18">
        <f t="shared" si="3"/>
        <v>0.48287074719371675</v>
      </c>
      <c r="Q63" s="12">
        <f>'HbA1c-1516'!$I$187</f>
        <v>0.26600000000000001</v>
      </c>
    </row>
    <row r="64" spans="1:17" x14ac:dyDescent="0.25">
      <c r="A64" t="s">
        <v>765</v>
      </c>
      <c r="B64" s="3" t="str">
        <f>VLOOKUP($A64,'Unit list'!$B$4:$D$176,3,0)</f>
        <v>West Midlands</v>
      </c>
      <c r="D64" s="182">
        <v>196</v>
      </c>
      <c r="E64" s="179">
        <v>0.19432847152002986</v>
      </c>
      <c r="F64" s="15">
        <f>IF($B64='Unit list'!$D$1,D64,-1)</f>
        <v>-1</v>
      </c>
      <c r="G64" s="12">
        <f>IF($B64='Unit list'!$D$1,E64,-1)</f>
        <v>-1</v>
      </c>
      <c r="H64" s="15">
        <f>IF($A64='Unit list'!$A$1,D64,-1)</f>
        <v>-1</v>
      </c>
      <c r="I64" s="12">
        <f>IF($A64='Unit list'!$A$1,E64,-1)</f>
        <v>-1</v>
      </c>
      <c r="J64" s="12"/>
      <c r="K64" s="11">
        <f t="shared" si="4"/>
        <v>62</v>
      </c>
      <c r="L64" s="17">
        <v>61</v>
      </c>
      <c r="M64" s="18">
        <f t="shared" si="0"/>
        <v>0.16988136326436562</v>
      </c>
      <c r="N64" s="18">
        <f t="shared" si="1"/>
        <v>0.39089370032383119</v>
      </c>
      <c r="O64" s="18">
        <f t="shared" si="2"/>
        <v>0.13446137838439429</v>
      </c>
      <c r="P64" s="18">
        <f t="shared" si="3"/>
        <v>0.48110967182597153</v>
      </c>
      <c r="Q64" s="12">
        <f>'HbA1c-1516'!$I$187</f>
        <v>0.26600000000000001</v>
      </c>
    </row>
    <row r="65" spans="1:17" x14ac:dyDescent="0.25">
      <c r="A65" t="s">
        <v>766</v>
      </c>
      <c r="B65" s="3" t="str">
        <f>VLOOKUP($A65,'Unit list'!$B$4:$D$176,3,0)</f>
        <v>North East</v>
      </c>
      <c r="D65" s="182">
        <v>181</v>
      </c>
      <c r="E65" s="179">
        <v>0.27430264746548799</v>
      </c>
      <c r="F65" s="15">
        <f>IF($B65='Unit list'!$D$1,D65,-1)</f>
        <v>-1</v>
      </c>
      <c r="G65" s="12">
        <f>IF($B65='Unit list'!$D$1,E65,-1)</f>
        <v>-1</v>
      </c>
      <c r="H65" s="15">
        <f>IF($A65='Unit list'!$A$1,D65,-1)</f>
        <v>-1</v>
      </c>
      <c r="I65" s="12">
        <f>IF($A65='Unit list'!$A$1,E65,-1)</f>
        <v>-1</v>
      </c>
      <c r="J65" s="12"/>
      <c r="K65" s="11">
        <f t="shared" si="4"/>
        <v>63</v>
      </c>
      <c r="L65" s="17">
        <v>62</v>
      </c>
      <c r="M65" s="18">
        <f t="shared" si="0"/>
        <v>0.17051785336682188</v>
      </c>
      <c r="N65" s="18">
        <f t="shared" si="1"/>
        <v>0.38982120003059278</v>
      </c>
      <c r="O65" s="18">
        <f t="shared" si="2"/>
        <v>0.13521736814504748</v>
      </c>
      <c r="P65" s="18">
        <f t="shared" si="3"/>
        <v>0.47938873053892167</v>
      </c>
      <c r="Q65" s="12">
        <f>'HbA1c-1516'!$I$187</f>
        <v>0.26600000000000001</v>
      </c>
    </row>
    <row r="66" spans="1:17" x14ac:dyDescent="0.25">
      <c r="A66" t="s">
        <v>767</v>
      </c>
      <c r="B66" s="3" t="str">
        <f>VLOOKUP($A66,'Unit list'!$B$4:$D$176,3,0)</f>
        <v>London and South East</v>
      </c>
      <c r="D66" s="182">
        <v>82</v>
      </c>
      <c r="E66" s="179">
        <v>0.1580420636691463</v>
      </c>
      <c r="F66" s="15">
        <f>IF($B66='Unit list'!$D$1,D66,-1)</f>
        <v>-1</v>
      </c>
      <c r="G66" s="12">
        <f>IF($B66='Unit list'!$D$1,E66,-1)</f>
        <v>-1</v>
      </c>
      <c r="H66" s="15">
        <f>IF($A66='Unit list'!$A$1,D66,-1)</f>
        <v>-1</v>
      </c>
      <c r="I66" s="12">
        <f>IF($A66='Unit list'!$A$1,E66,-1)</f>
        <v>-1</v>
      </c>
      <c r="J66" s="12"/>
      <c r="K66" s="11">
        <f t="shared" si="4"/>
        <v>64</v>
      </c>
      <c r="L66" s="17">
        <v>63</v>
      </c>
      <c r="M66" s="18">
        <f t="shared" si="0"/>
        <v>0.17114133770428933</v>
      </c>
      <c r="N66" s="18">
        <f t="shared" si="1"/>
        <v>0.38877472144882325</v>
      </c>
      <c r="O66" s="18">
        <f t="shared" si="2"/>
        <v>0.13595968724935306</v>
      </c>
      <c r="P66" s="18">
        <f t="shared" si="3"/>
        <v>0.47770644968773812</v>
      </c>
      <c r="Q66" s="12">
        <f>'HbA1c-1516'!$I$187</f>
        <v>0.26600000000000001</v>
      </c>
    </row>
    <row r="67" spans="1:17" x14ac:dyDescent="0.25">
      <c r="A67" t="s">
        <v>768</v>
      </c>
      <c r="B67" s="3" t="str">
        <f>VLOOKUP($A67,'Unit list'!$B$4:$D$176,3,0)</f>
        <v>West Midlands</v>
      </c>
      <c r="D67" s="182">
        <v>54</v>
      </c>
      <c r="E67" s="179">
        <v>0.26846583355916698</v>
      </c>
      <c r="F67" s="15">
        <f>IF($B67='Unit list'!$D$1,D67,-1)</f>
        <v>-1</v>
      </c>
      <c r="G67" s="12">
        <f>IF($B67='Unit list'!$D$1,E67,-1)</f>
        <v>-1</v>
      </c>
      <c r="H67" s="15">
        <f>IF($A67='Unit list'!$A$1,D67,-1)</f>
        <v>-1</v>
      </c>
      <c r="I67" s="12">
        <f>IF($A67='Unit list'!$A$1,E67,-1)</f>
        <v>-1</v>
      </c>
      <c r="J67" s="12"/>
      <c r="K67" s="11">
        <f t="shared" si="4"/>
        <v>65</v>
      </c>
      <c r="L67" s="17">
        <v>64</v>
      </c>
      <c r="M67" s="18">
        <f t="shared" si="0"/>
        <v>0.17175226048498352</v>
      </c>
      <c r="N67" s="18">
        <f t="shared" si="1"/>
        <v>0.38775324610620926</v>
      </c>
      <c r="O67" s="18">
        <f t="shared" si="2"/>
        <v>0.1366887525228383</v>
      </c>
      <c r="P67" s="18">
        <f t="shared" si="3"/>
        <v>0.47606142953023739</v>
      </c>
      <c r="Q67" s="12">
        <f>'HbA1c-1516'!$I$187</f>
        <v>0.26600000000000001</v>
      </c>
    </row>
    <row r="68" spans="1:17" x14ac:dyDescent="0.25">
      <c r="A68" t="s">
        <v>769</v>
      </c>
      <c r="B68" s="3" t="str">
        <f>VLOOKUP($A68,'Unit list'!$B$4:$D$176,3,0)</f>
        <v>London and South East</v>
      </c>
      <c r="D68" s="182">
        <v>128</v>
      </c>
      <c r="E68" s="179">
        <v>0.19647854547430818</v>
      </c>
      <c r="F68" s="15">
        <f>IF($B68='Unit list'!$D$1,D68,-1)</f>
        <v>-1</v>
      </c>
      <c r="G68" s="12">
        <f>IF($B68='Unit list'!$D$1,E68,-1)</f>
        <v>-1</v>
      </c>
      <c r="H68" s="15">
        <f>IF($A68='Unit list'!$A$1,D68,-1)</f>
        <v>-1</v>
      </c>
      <c r="I68" s="12">
        <f>IF($A68='Unit list'!$A$1,E68,-1)</f>
        <v>-1</v>
      </c>
      <c r="J68" s="12"/>
      <c r="K68" s="11">
        <f t="shared" si="4"/>
        <v>66</v>
      </c>
      <c r="L68" s="17">
        <v>65</v>
      </c>
      <c r="M68" s="18">
        <f t="shared" ref="M68:M131" si="5">(2*($L68*$Q68)+NORMSINV((100+95.44)/200)^2-NORMSINV((100+95.44)/200)*SQRT(NORMSINV((100+95.44)/200)^2+4*($L68*$Q68)*(1-$Q68)))/2/($L68+NORMSINV((100+95.44)/200)^2)</f>
        <v>0.17235104476831298</v>
      </c>
      <c r="N68" s="18">
        <f t="shared" ref="N68:N131" si="6">(2*($L68*$Q68)+NORMSINV((100+95.44)/200)^2+NORMSINV((100+95.44)/200)*SQRT(NORMSINV((100+95.44)/200)^2+4*($L68*$Q68)*(1-Q68)))/2/($L68+NORMSINV((100+95.44)/200)^2)</f>
        <v>0.38675580997169762</v>
      </c>
      <c r="O68" s="18">
        <f t="shared" ref="O68:O131" si="7">(2*($L68*$Q68)+NORMSINV((100+99.74)/200)^2-NORMSINV((100+99.74)/200)*SQRT(NORMSINV((100+99.74)/200)^2+4*($L68*$Q68)*(1-$Q68)))/2/($L68+NORMSINV((100+99.74)/200)^2)</f>
        <v>0.1374049629773294</v>
      </c>
      <c r="P68" s="18">
        <f t="shared" ref="P68:P131" si="8">(2*($L68*$Q68)+NORMSINV((100+99.74)/200)^2+NORMSINV((100+99.74)/200)*SQRT(NORMSINV((100+99.74)/200)^2+4*($L68*$Q68)*(1-S68)))/2/($L68+NORMSINV((100+99.74)/200)^2)</f>
        <v>0.47445233955928962</v>
      </c>
      <c r="Q68" s="12">
        <f>'HbA1c-1516'!$I$187</f>
        <v>0.26600000000000001</v>
      </c>
    </row>
    <row r="69" spans="1:17" x14ac:dyDescent="0.25">
      <c r="A69" t="s">
        <v>770</v>
      </c>
      <c r="B69" s="3" t="str">
        <f>VLOOKUP($A69,'Unit list'!$B$4:$D$176,3,0)</f>
        <v>East of England</v>
      </c>
      <c r="D69" s="182">
        <v>99</v>
      </c>
      <c r="E69" s="179">
        <v>0.35973521714787099</v>
      </c>
      <c r="F69" s="15">
        <f>IF($B69='Unit list'!$D$1,D69,-1)</f>
        <v>99</v>
      </c>
      <c r="G69" s="12">
        <f>IF($B69='Unit list'!$D$1,E69,-1)</f>
        <v>0.35973521714787099</v>
      </c>
      <c r="H69" s="15">
        <f>IF($A69='Unit list'!$A$1,D69,-1)</f>
        <v>-1</v>
      </c>
      <c r="I69" s="12">
        <f>IF($A69='Unit list'!$A$1,E69,-1)</f>
        <v>-1</v>
      </c>
      <c r="J69" s="12"/>
      <c r="K69" s="11">
        <f t="shared" si="4"/>
        <v>67</v>
      </c>
      <c r="L69" s="17">
        <v>66</v>
      </c>
      <c r="M69" s="18">
        <f t="shared" si="5"/>
        <v>0.17293809374984523</v>
      </c>
      <c r="N69" s="18">
        <f t="shared" si="6"/>
        <v>0.38578149979237131</v>
      </c>
      <c r="O69" s="18">
        <f t="shared" si="7"/>
        <v>0.13810870078641199</v>
      </c>
      <c r="P69" s="18">
        <f t="shared" si="8"/>
        <v>0.47287791418895758</v>
      </c>
      <c r="Q69" s="12">
        <f>'HbA1c-1516'!$I$187</f>
        <v>0.26600000000000001</v>
      </c>
    </row>
    <row r="70" spans="1:17" x14ac:dyDescent="0.25">
      <c r="A70" t="s">
        <v>771</v>
      </c>
      <c r="B70" s="3" t="str">
        <f>VLOOKUP($A70,'Unit list'!$B$4:$D$176,3,0)</f>
        <v>London and South East</v>
      </c>
      <c r="D70" s="182">
        <v>111</v>
      </c>
      <c r="E70" s="179">
        <v>0.32359628577843558</v>
      </c>
      <c r="F70" s="15">
        <f>IF($B70='Unit list'!$D$1,D70,-1)</f>
        <v>-1</v>
      </c>
      <c r="G70" s="12">
        <f>IF($B70='Unit list'!$D$1,E70,-1)</f>
        <v>-1</v>
      </c>
      <c r="H70" s="15">
        <f>IF($A70='Unit list'!$A$1,D70,-1)</f>
        <v>-1</v>
      </c>
      <c r="I70" s="12">
        <f>IF($A70='Unit list'!$A$1,E70,-1)</f>
        <v>-1</v>
      </c>
      <c r="J70" s="12"/>
      <c r="K70" s="11">
        <f t="shared" ref="K70:K133" si="9">K69+1</f>
        <v>68</v>
      </c>
      <c r="L70" s="17">
        <v>67</v>
      </c>
      <c r="M70" s="18">
        <f t="shared" si="5"/>
        <v>0.17351379195171382</v>
      </c>
      <c r="N70" s="18">
        <f t="shared" si="6"/>
        <v>0.38482944972586608</v>
      </c>
      <c r="O70" s="18">
        <f t="shared" si="7"/>
        <v>0.13880033219598897</v>
      </c>
      <c r="P70" s="18">
        <f t="shared" si="8"/>
        <v>0.47133694876322063</v>
      </c>
      <c r="Q70" s="12">
        <f>'HbA1c-1516'!$I$187</f>
        <v>0.26600000000000001</v>
      </c>
    </row>
    <row r="71" spans="1:17" x14ac:dyDescent="0.25">
      <c r="A71" t="s">
        <v>772</v>
      </c>
      <c r="B71" s="3" t="str">
        <f>VLOOKUP($A71,'Unit list'!$B$4:$D$176,3,0)</f>
        <v>London and South East</v>
      </c>
      <c r="D71" s="182">
        <v>162</v>
      </c>
      <c r="E71" s="179">
        <v>0.20949914788789506</v>
      </c>
      <c r="F71" s="15">
        <f>IF($B71='Unit list'!$D$1,D71,-1)</f>
        <v>-1</v>
      </c>
      <c r="G71" s="12">
        <f>IF($B71='Unit list'!$D$1,E71,-1)</f>
        <v>-1</v>
      </c>
      <c r="H71" s="15">
        <f>IF($A71='Unit list'!$A$1,D71,-1)</f>
        <v>-1</v>
      </c>
      <c r="I71" s="12">
        <f>IF($A71='Unit list'!$A$1,E71,-1)</f>
        <v>-1</v>
      </c>
      <c r="J71" s="12"/>
      <c r="K71" s="11">
        <f t="shared" si="9"/>
        <v>69</v>
      </c>
      <c r="L71" s="17">
        <v>68</v>
      </c>
      <c r="M71" s="18">
        <f t="shared" si="5"/>
        <v>0.17407850632660862</v>
      </c>
      <c r="N71" s="18">
        <f t="shared" si="6"/>
        <v>0.38389883824064475</v>
      </c>
      <c r="O71" s="18">
        <f t="shared" si="7"/>
        <v>0.13948020837500189</v>
      </c>
      <c r="P71" s="18">
        <f t="shared" si="8"/>
        <v>0.46982829585924923</v>
      </c>
      <c r="Q71" s="12">
        <f>'HbA1c-1516'!$I$187</f>
        <v>0.26600000000000001</v>
      </c>
    </row>
    <row r="72" spans="1:17" x14ac:dyDescent="0.25">
      <c r="A72" t="s">
        <v>773</v>
      </c>
      <c r="B72" s="3" t="str">
        <f>VLOOKUP($A72,'Unit list'!$B$4:$D$176,3,0)</f>
        <v>North West</v>
      </c>
      <c r="D72" s="182">
        <v>250</v>
      </c>
      <c r="E72" s="179">
        <v>0.22766669948530782</v>
      </c>
      <c r="F72" s="15">
        <f>IF($B72='Unit list'!$D$1,D72,-1)</f>
        <v>-1</v>
      </c>
      <c r="G72" s="12">
        <f>IF($B72='Unit list'!$D$1,E72,-1)</f>
        <v>-1</v>
      </c>
      <c r="H72" s="15">
        <f>IF($A72='Unit list'!$A$1,D72,-1)</f>
        <v>-1</v>
      </c>
      <c r="I72" s="12">
        <f>IF($A72='Unit list'!$A$1,E72,-1)</f>
        <v>-1</v>
      </c>
      <c r="J72" s="12"/>
      <c r="K72" s="11">
        <f t="shared" si="9"/>
        <v>70</v>
      </c>
      <c r="L72" s="17">
        <v>69</v>
      </c>
      <c r="M72" s="18">
        <f t="shared" si="5"/>
        <v>0.17463258728268991</v>
      </c>
      <c r="N72" s="18">
        <f t="shared" si="6"/>
        <v>0.38298888525938907</v>
      </c>
      <c r="O72" s="18">
        <f t="shared" si="7"/>
        <v>0.14014866621092886</v>
      </c>
      <c r="P72" s="18">
        <f t="shared" si="8"/>
        <v>0.46835086185996516</v>
      </c>
      <c r="Q72" s="12">
        <f>'HbA1c-1516'!$I$187</f>
        <v>0.26600000000000001</v>
      </c>
    </row>
    <row r="73" spans="1:17" x14ac:dyDescent="0.25">
      <c r="A73" t="s">
        <v>774</v>
      </c>
      <c r="B73" s="3" t="str">
        <f>VLOOKUP($A73,'Unit list'!$B$4:$D$176,3,0)</f>
        <v>Wales</v>
      </c>
      <c r="D73" s="182">
        <v>67</v>
      </c>
      <c r="E73" s="179">
        <v>0.24640386395618927</v>
      </c>
      <c r="F73" s="15">
        <f>IF($B73='Unit list'!$D$1,D73,-1)</f>
        <v>-1</v>
      </c>
      <c r="G73" s="12">
        <f>IF($B73='Unit list'!$D$1,E73,-1)</f>
        <v>-1</v>
      </c>
      <c r="H73" s="15">
        <f>IF($A73='Unit list'!$A$1,D73,-1)</f>
        <v>-1</v>
      </c>
      <c r="I73" s="12">
        <f>IF($A73='Unit list'!$A$1,E73,-1)</f>
        <v>-1</v>
      </c>
      <c r="J73" s="12"/>
      <c r="K73" s="11">
        <f t="shared" si="9"/>
        <v>71</v>
      </c>
      <c r="L73" s="17">
        <v>70</v>
      </c>
      <c r="M73" s="18">
        <f t="shared" si="5"/>
        <v>0.17517636963605579</v>
      </c>
      <c r="N73" s="18">
        <f t="shared" si="6"/>
        <v>0.38209884952336132</v>
      </c>
      <c r="O73" s="18">
        <f t="shared" si="7"/>
        <v>0.14080602905426684</v>
      </c>
      <c r="P73" s="18">
        <f t="shared" si="8"/>
        <v>0.46690360377308016</v>
      </c>
      <c r="Q73" s="12">
        <f>'HbA1c-1516'!$I$187</f>
        <v>0.26600000000000001</v>
      </c>
    </row>
    <row r="74" spans="1:17" x14ac:dyDescent="0.25">
      <c r="A74" t="s">
        <v>775</v>
      </c>
      <c r="B74" s="3" t="str">
        <f>VLOOKUP($A74,'Unit list'!$B$4:$D$176,3,0)</f>
        <v>West Midlands</v>
      </c>
      <c r="D74" s="182">
        <v>258</v>
      </c>
      <c r="E74" s="179">
        <v>0.29854228767951679</v>
      </c>
      <c r="F74" s="15">
        <f>IF($B74='Unit list'!$D$1,D74,-1)</f>
        <v>-1</v>
      </c>
      <c r="G74" s="12">
        <f>IF($B74='Unit list'!$D$1,E74,-1)</f>
        <v>-1</v>
      </c>
      <c r="H74" s="15">
        <f>IF($A74='Unit list'!$A$1,D74,-1)</f>
        <v>-1</v>
      </c>
      <c r="I74" s="12">
        <f>IF($A74='Unit list'!$A$1,E74,-1)</f>
        <v>-1</v>
      </c>
      <c r="J74" s="12"/>
      <c r="K74" s="11">
        <f t="shared" si="9"/>
        <v>72</v>
      </c>
      <c r="L74" s="17">
        <v>71</v>
      </c>
      <c r="M74" s="18">
        <f t="shared" si="5"/>
        <v>0.17571017349675716</v>
      </c>
      <c r="N74" s="18">
        <f t="shared" si="6"/>
        <v>0.38122802615787804</v>
      </c>
      <c r="O74" s="18">
        <f t="shared" si="7"/>
        <v>0.14145260741583618</v>
      </c>
      <c r="P74" s="18">
        <f t="shared" si="8"/>
        <v>0.46548552627600664</v>
      </c>
      <c r="Q74" s="12">
        <f>'HbA1c-1516'!$I$187</f>
        <v>0.26600000000000001</v>
      </c>
    </row>
    <row r="75" spans="1:17" x14ac:dyDescent="0.25">
      <c r="A75" t="s">
        <v>776</v>
      </c>
      <c r="B75" s="3" t="str">
        <f>VLOOKUP($A75,'Unit list'!$B$4:$D$176,3,0)</f>
        <v>South West</v>
      </c>
      <c r="D75" s="182">
        <v>178</v>
      </c>
      <c r="E75" s="179">
        <v>0.28077234627576808</v>
      </c>
      <c r="F75" s="15">
        <f>IF($B75='Unit list'!$D$1,D75,-1)</f>
        <v>-1</v>
      </c>
      <c r="G75" s="12">
        <f>IF($B75='Unit list'!$D$1,E75,-1)</f>
        <v>-1</v>
      </c>
      <c r="H75" s="15">
        <f>IF($A75='Unit list'!$A$1,D75,-1)</f>
        <v>-1</v>
      </c>
      <c r="I75" s="12">
        <f>IF($A75='Unit list'!$A$1,E75,-1)</f>
        <v>-1</v>
      </c>
      <c r="J75" s="12"/>
      <c r="K75" s="11">
        <f t="shared" si="9"/>
        <v>73</v>
      </c>
      <c r="L75" s="17">
        <v>72</v>
      </c>
      <c r="M75" s="18">
        <f t="shared" si="5"/>
        <v>0.17623430509378851</v>
      </c>
      <c r="N75" s="18">
        <f t="shared" si="6"/>
        <v>0.38037574442106575</v>
      </c>
      <c r="O75" s="18">
        <f t="shared" si="7"/>
        <v>0.14208869962041853</v>
      </c>
      <c r="P75" s="18">
        <f t="shared" si="8"/>
        <v>0.46409567896798476</v>
      </c>
      <c r="Q75" s="12">
        <f>'HbA1c-1516'!$I$187</f>
        <v>0.26600000000000001</v>
      </c>
    </row>
    <row r="76" spans="1:17" x14ac:dyDescent="0.25">
      <c r="A76" t="s">
        <v>777</v>
      </c>
      <c r="B76" s="3" t="str">
        <f>VLOOKUP($A76,'Unit list'!$B$4:$D$176,3,0)</f>
        <v>West Midlands</v>
      </c>
      <c r="D76" s="182">
        <v>45</v>
      </c>
      <c r="E76" s="179">
        <v>0.43109600246219082</v>
      </c>
      <c r="F76" s="15">
        <f>IF($B76='Unit list'!$D$1,D76,-1)</f>
        <v>-1</v>
      </c>
      <c r="G76" s="12">
        <f>IF($B76='Unit list'!$D$1,E76,-1)</f>
        <v>-1</v>
      </c>
      <c r="H76" s="15">
        <f>IF($A76='Unit list'!$A$1,D76,-1)</f>
        <v>-1</v>
      </c>
      <c r="I76" s="12">
        <f>IF($A76='Unit list'!$A$1,E76,-1)</f>
        <v>-1</v>
      </c>
      <c r="J76" s="12"/>
      <c r="K76" s="11">
        <f t="shared" si="9"/>
        <v>74</v>
      </c>
      <c r="L76" s="17">
        <v>73</v>
      </c>
      <c r="M76" s="18">
        <f t="shared" si="5"/>
        <v>0.1767490575439758</v>
      </c>
      <c r="N76" s="18">
        <f t="shared" si="6"/>
        <v>0.37954136561986118</v>
      </c>
      <c r="O76" s="18">
        <f t="shared" si="7"/>
        <v>0.14271459241993653</v>
      </c>
      <c r="P76" s="18">
        <f t="shared" si="8"/>
        <v>0.46273315381252711</v>
      </c>
      <c r="Q76" s="12">
        <f>'HbA1c-1516'!$I$187</f>
        <v>0.26600000000000001</v>
      </c>
    </row>
    <row r="77" spans="1:17" x14ac:dyDescent="0.25">
      <c r="A77" t="s">
        <v>778</v>
      </c>
      <c r="B77" s="3" t="str">
        <f>VLOOKUP($A77,'Unit list'!$B$4:$D$176,3,0)</f>
        <v>East of England</v>
      </c>
      <c r="D77" s="182">
        <v>266</v>
      </c>
      <c r="E77" s="179">
        <v>0.34456789895659307</v>
      </c>
      <c r="F77" s="15">
        <f>IF($B77='Unit list'!$D$1,D77,-1)</f>
        <v>266</v>
      </c>
      <c r="G77" s="12">
        <f>IF($B77='Unit list'!$D$1,E77,-1)</f>
        <v>0.34456789895659307</v>
      </c>
      <c r="H77" s="15">
        <f>IF($A77='Unit list'!$A$1,D77,-1)</f>
        <v>-1</v>
      </c>
      <c r="I77" s="12">
        <f>IF($A77='Unit list'!$A$1,E77,-1)</f>
        <v>-1</v>
      </c>
      <c r="J77" s="12"/>
      <c r="K77" s="11">
        <f t="shared" si="9"/>
        <v>75</v>
      </c>
      <c r="L77" s="17">
        <v>74</v>
      </c>
      <c r="M77" s="18">
        <f t="shared" si="5"/>
        <v>0.17725471156922928</v>
      </c>
      <c r="N77" s="18">
        <f t="shared" si="6"/>
        <v>0.37872428117881357</v>
      </c>
      <c r="O77" s="18">
        <f t="shared" si="7"/>
        <v>0.14333056156911603</v>
      </c>
      <c r="P77" s="18">
        <f t="shared" si="8"/>
        <v>0.46139708275484526</v>
      </c>
      <c r="Q77" s="12">
        <f>'HbA1c-1516'!$I$187</f>
        <v>0.26600000000000001</v>
      </c>
    </row>
    <row r="78" spans="1:17" x14ac:dyDescent="0.25">
      <c r="A78" t="s">
        <v>779</v>
      </c>
      <c r="B78" s="3" t="str">
        <f>VLOOKUP($A78,'Unit list'!$B$4:$D$176,3,0)</f>
        <v>South West</v>
      </c>
      <c r="D78" s="182">
        <v>77</v>
      </c>
      <c r="E78" s="179">
        <v>0.32354831430561881</v>
      </c>
      <c r="F78" s="15">
        <f>IF($B78='Unit list'!$D$1,D78,-1)</f>
        <v>-1</v>
      </c>
      <c r="G78" s="12">
        <f>IF($B78='Unit list'!$D$1,E78,-1)</f>
        <v>-1</v>
      </c>
      <c r="H78" s="15">
        <f>IF($A78='Unit list'!$A$1,D78,-1)</f>
        <v>-1</v>
      </c>
      <c r="I78" s="12">
        <f>IF($A78='Unit list'!$A$1,E78,-1)</f>
        <v>-1</v>
      </c>
      <c r="J78" s="12"/>
      <c r="K78" s="11">
        <f t="shared" si="9"/>
        <v>76</v>
      </c>
      <c r="L78" s="17">
        <v>75</v>
      </c>
      <c r="M78" s="18">
        <f t="shared" si="5"/>
        <v>0.17775153616622252</v>
      </c>
      <c r="N78" s="18">
        <f t="shared" si="6"/>
        <v>0.3779239108486635</v>
      </c>
      <c r="O78" s="18">
        <f t="shared" si="7"/>
        <v>0.14393687236632555</v>
      </c>
      <c r="P78" s="18">
        <f t="shared" si="8"/>
        <v>0.46008663550032819</v>
      </c>
      <c r="Q78" s="12">
        <f>'HbA1c-1516'!$I$187</f>
        <v>0.26600000000000001</v>
      </c>
    </row>
    <row r="79" spans="1:17" x14ac:dyDescent="0.25">
      <c r="A79" t="s">
        <v>780</v>
      </c>
      <c r="B79" s="3" t="str">
        <f>VLOOKUP($A79,'Unit list'!$B$4:$D$176,3,0)</f>
        <v>Yorkshire and Humber</v>
      </c>
      <c r="D79" s="182">
        <v>394</v>
      </c>
      <c r="E79" s="179">
        <v>0.30928354542591258</v>
      </c>
      <c r="F79" s="15">
        <f>IF($B79='Unit list'!$D$1,D79,-1)</f>
        <v>-1</v>
      </c>
      <c r="G79" s="12">
        <f>IF($B79='Unit list'!$D$1,E79,-1)</f>
        <v>-1</v>
      </c>
      <c r="H79" s="15">
        <f>IF($A79='Unit list'!$A$1,D79,-1)</f>
        <v>-1</v>
      </c>
      <c r="I79" s="12">
        <f>IF($A79='Unit list'!$A$1,E79,-1)</f>
        <v>-1</v>
      </c>
      <c r="J79" s="12"/>
      <c r="K79" s="11">
        <f t="shared" si="9"/>
        <v>77</v>
      </c>
      <c r="L79" s="17">
        <v>76</v>
      </c>
      <c r="M79" s="18">
        <f t="shared" si="5"/>
        <v>0.17823978923219427</v>
      </c>
      <c r="N79" s="18">
        <f t="shared" si="6"/>
        <v>0.37713970104293343</v>
      </c>
      <c r="O79" s="18">
        <f t="shared" si="7"/>
        <v>0.14453378016206719</v>
      </c>
      <c r="P79" s="18">
        <f t="shared" si="8"/>
        <v>0.45880101744140478</v>
      </c>
      <c r="Q79" s="12">
        <f>'HbA1c-1516'!$I$187</f>
        <v>0.26600000000000001</v>
      </c>
    </row>
    <row r="80" spans="1:17" x14ac:dyDescent="0.25">
      <c r="A80" t="s">
        <v>781</v>
      </c>
      <c r="B80" s="3" t="str">
        <f>VLOOKUP($A80,'Unit list'!$B$4:$D$176,3,0)</f>
        <v>London and South East</v>
      </c>
      <c r="D80" s="182">
        <v>160</v>
      </c>
      <c r="E80" s="179">
        <v>0.2226496572246589</v>
      </c>
      <c r="F80" s="15">
        <f>IF($B80='Unit list'!$D$1,D80,-1)</f>
        <v>-1</v>
      </c>
      <c r="G80" s="12">
        <f>IF($B80='Unit list'!$D$1,E80,-1)</f>
        <v>-1</v>
      </c>
      <c r="H80" s="15">
        <f>IF($A80='Unit list'!$A$1,D80,-1)</f>
        <v>-1</v>
      </c>
      <c r="I80" s="12">
        <f>IF($A80='Unit list'!$A$1,E80,-1)</f>
        <v>-1</v>
      </c>
      <c r="J80" s="12"/>
      <c r="K80" s="11">
        <f t="shared" si="9"/>
        <v>78</v>
      </c>
      <c r="L80" s="17">
        <v>77</v>
      </c>
      <c r="M80" s="18">
        <f t="shared" si="5"/>
        <v>0.17871971815024101</v>
      </c>
      <c r="N80" s="18">
        <f t="shared" si="6"/>
        <v>0.37637112329189126</v>
      </c>
      <c r="O80" s="18">
        <f t="shared" si="7"/>
        <v>0.14512153083739066</v>
      </c>
      <c r="P80" s="18">
        <f t="shared" si="8"/>
        <v>0.45753946772125353</v>
      </c>
      <c r="Q80" s="12">
        <f>'HbA1c-1516'!$I$187</f>
        <v>0.26600000000000001</v>
      </c>
    </row>
    <row r="81" spans="1:17" x14ac:dyDescent="0.25">
      <c r="A81" t="s">
        <v>782</v>
      </c>
      <c r="B81" s="3" t="str">
        <f>VLOOKUP($A81,'Unit list'!$B$4:$D$176,3,0)</f>
        <v>North West</v>
      </c>
      <c r="D81" s="182">
        <v>139</v>
      </c>
      <c r="E81" s="179">
        <v>0.22772348600536016</v>
      </c>
      <c r="F81" s="15">
        <f>IF($B81='Unit list'!$D$1,D81,-1)</f>
        <v>-1</v>
      </c>
      <c r="G81" s="12">
        <f>IF($B81='Unit list'!$D$1,E81,-1)</f>
        <v>-1</v>
      </c>
      <c r="H81" s="15">
        <f>IF($A81='Unit list'!$A$1,D81,-1)</f>
        <v>-1</v>
      </c>
      <c r="I81" s="12">
        <f>IF($A81='Unit list'!$A$1,E81,-1)</f>
        <v>-1</v>
      </c>
      <c r="J81" s="12"/>
      <c r="K81" s="11">
        <f t="shared" si="9"/>
        <v>79</v>
      </c>
      <c r="L81" s="17">
        <v>78</v>
      </c>
      <c r="M81" s="18">
        <f t="shared" si="5"/>
        <v>0.1791915603371724</v>
      </c>
      <c r="N81" s="18">
        <f t="shared" si="6"/>
        <v>0.37561767280425229</v>
      </c>
      <c r="O81" s="18">
        <f t="shared" si="7"/>
        <v>0.14570036125431982</v>
      </c>
      <c r="P81" s="18">
        <f t="shared" si="8"/>
        <v>0.45630125742384536</v>
      </c>
      <c r="Q81" s="12">
        <f>'HbA1c-1516'!$I$187</f>
        <v>0.26600000000000001</v>
      </c>
    </row>
    <row r="82" spans="1:17" x14ac:dyDescent="0.25">
      <c r="A82" t="s">
        <v>783</v>
      </c>
      <c r="B82" s="3" t="str">
        <f>VLOOKUP($A82,'Unit list'!$B$4:$D$176,3,0)</f>
        <v>Yorkshire and Humber</v>
      </c>
      <c r="D82" s="182">
        <v>155</v>
      </c>
      <c r="E82" s="179">
        <v>0.11199219934337526</v>
      </c>
      <c r="F82" s="15">
        <f>IF($B82='Unit list'!$D$1,D82,-1)</f>
        <v>-1</v>
      </c>
      <c r="G82" s="12">
        <f>IF($B82='Unit list'!$D$1,E82,-1)</f>
        <v>-1</v>
      </c>
      <c r="H82" s="15">
        <f>IF($A82='Unit list'!$A$1,D82,-1)</f>
        <v>-1</v>
      </c>
      <c r="I82" s="12">
        <f>IF($A82='Unit list'!$A$1,E82,-1)</f>
        <v>-1</v>
      </c>
      <c r="J82" s="12"/>
      <c r="K82" s="11">
        <f t="shared" si="9"/>
        <v>80</v>
      </c>
      <c r="L82" s="17">
        <v>79</v>
      </c>
      <c r="M82" s="18">
        <f t="shared" si="5"/>
        <v>0.17965554375673592</v>
      </c>
      <c r="N82" s="18">
        <f t="shared" si="6"/>
        <v>0.37487886712788332</v>
      </c>
      <c r="O82" s="18">
        <f t="shared" si="7"/>
        <v>0.1462704996802151</v>
      </c>
      <c r="P82" s="18">
        <f t="shared" si="8"/>
        <v>0.45508568788072123</v>
      </c>
      <c r="Q82" s="12">
        <f>'HbA1c-1516'!$I$187</f>
        <v>0.26600000000000001</v>
      </c>
    </row>
    <row r="83" spans="1:17" x14ac:dyDescent="0.25">
      <c r="A83" t="s">
        <v>784</v>
      </c>
      <c r="B83" s="3" t="str">
        <f>VLOOKUP($A83,'Unit list'!$B$4:$D$176,3,0)</f>
        <v>North West</v>
      </c>
      <c r="D83" s="182">
        <v>111</v>
      </c>
      <c r="E83" s="179">
        <v>0.16528689948377909</v>
      </c>
      <c r="F83" s="15">
        <f>IF($B83='Unit list'!$D$1,D83,-1)</f>
        <v>-1</v>
      </c>
      <c r="G83" s="12">
        <f>IF($B83='Unit list'!$D$1,E83,-1)</f>
        <v>-1</v>
      </c>
      <c r="H83" s="15">
        <f>IF($A83='Unit list'!$A$1,D83,-1)</f>
        <v>-1</v>
      </c>
      <c r="I83" s="12">
        <f>IF($A83='Unit list'!$A$1,E83,-1)</f>
        <v>-1</v>
      </c>
      <c r="J83" s="12"/>
      <c r="K83" s="11">
        <f t="shared" si="9"/>
        <v>81</v>
      </c>
      <c r="L83" s="17">
        <v>80</v>
      </c>
      <c r="M83" s="18">
        <f t="shared" si="5"/>
        <v>0.18011188740077599</v>
      </c>
      <c r="N83" s="18">
        <f t="shared" si="6"/>
        <v>0.37415424490158117</v>
      </c>
      <c r="O83" s="18">
        <f t="shared" si="7"/>
        <v>0.14683216618784359</v>
      </c>
      <c r="P83" s="18">
        <f t="shared" si="8"/>
        <v>0.4538920890857398</v>
      </c>
      <c r="Q83" s="12">
        <f>'HbA1c-1516'!$I$187</f>
        <v>0.26600000000000001</v>
      </c>
    </row>
    <row r="84" spans="1:17" x14ac:dyDescent="0.25">
      <c r="A84" t="s">
        <v>785</v>
      </c>
      <c r="B84" s="3" t="str">
        <f>VLOOKUP($A84,'Unit list'!$B$4:$D$176,3,0)</f>
        <v>North East</v>
      </c>
      <c r="D84" s="182">
        <v>104</v>
      </c>
      <c r="E84" s="179">
        <v>0.17956741237616802</v>
      </c>
      <c r="F84" s="15">
        <f>IF($B84='Unit list'!$D$1,D84,-1)</f>
        <v>-1</v>
      </c>
      <c r="G84" s="12">
        <f>IF($B84='Unit list'!$D$1,E84,-1)</f>
        <v>-1</v>
      </c>
      <c r="H84" s="15">
        <f>IF($A84='Unit list'!$A$1,D84,-1)</f>
        <v>-1</v>
      </c>
      <c r="I84" s="12">
        <f>IF($A84='Unit list'!$A$1,E84,-1)</f>
        <v>-1</v>
      </c>
      <c r="J84" s="12"/>
      <c r="K84" s="11">
        <f t="shared" si="9"/>
        <v>82</v>
      </c>
      <c r="L84" s="17">
        <v>81</v>
      </c>
      <c r="M84" s="18">
        <f t="shared" si="5"/>
        <v>0.18056080174067662</v>
      </c>
      <c r="N84" s="18">
        <f t="shared" si="6"/>
        <v>0.37344336469071554</v>
      </c>
      <c r="O84" s="18">
        <f t="shared" si="7"/>
        <v>0.14738557303279018</v>
      </c>
      <c r="P84" s="18">
        <f t="shared" si="8"/>
        <v>0.45271981820977497</v>
      </c>
      <c r="Q84" s="12">
        <f>'HbA1c-1516'!$I$187</f>
        <v>0.26600000000000001</v>
      </c>
    </row>
    <row r="85" spans="1:17" x14ac:dyDescent="0.25">
      <c r="A85" t="s">
        <v>786</v>
      </c>
      <c r="B85" s="3" t="str">
        <f>VLOOKUP($A85,'Unit list'!$B$4:$D$176,3,0)</f>
        <v>West Midlands</v>
      </c>
      <c r="D85" s="182">
        <v>282</v>
      </c>
      <c r="E85" s="179">
        <v>0.28551046646449324</v>
      </c>
      <c r="F85" s="15">
        <f>IF($B85='Unit list'!$D$1,D85,-1)</f>
        <v>-1</v>
      </c>
      <c r="G85" s="12">
        <f>IF($B85='Unit list'!$D$1,E85,-1)</f>
        <v>-1</v>
      </c>
      <c r="H85" s="15">
        <f>IF($A85='Unit list'!$A$1,D85,-1)</f>
        <v>-1</v>
      </c>
      <c r="I85" s="12">
        <f>IF($A85='Unit list'!$A$1,E85,-1)</f>
        <v>-1</v>
      </c>
      <c r="J85" s="12"/>
      <c r="K85" s="11">
        <f t="shared" si="9"/>
        <v>83</v>
      </c>
      <c r="L85" s="17">
        <v>82</v>
      </c>
      <c r="M85" s="18">
        <f t="shared" si="5"/>
        <v>0.1810024891512374</v>
      </c>
      <c r="N85" s="18">
        <f t="shared" si="6"/>
        <v>0.37274580390017797</v>
      </c>
      <c r="O85" s="18">
        <f t="shared" si="7"/>
        <v>0.14793092500971769</v>
      </c>
      <c r="P85" s="18">
        <f t="shared" si="8"/>
        <v>0.45156825820802549</v>
      </c>
      <c r="Q85" s="12">
        <f>'HbA1c-1516'!$I$187</f>
        <v>0.26600000000000001</v>
      </c>
    </row>
    <row r="86" spans="1:17" x14ac:dyDescent="0.25">
      <c r="A86" t="s">
        <v>787</v>
      </c>
      <c r="B86" s="3" t="str">
        <f>VLOOKUP($A86,'Unit list'!$B$4:$D$176,3,0)</f>
        <v>South Central</v>
      </c>
      <c r="D86" s="182">
        <v>236</v>
      </c>
      <c r="E86" s="179">
        <v>0.28735633124846649</v>
      </c>
      <c r="F86" s="15">
        <f>IF($B86='Unit list'!$D$1,D86,-1)</f>
        <v>-1</v>
      </c>
      <c r="G86" s="12">
        <f>IF($B86='Unit list'!$D$1,E86,-1)</f>
        <v>-1</v>
      </c>
      <c r="H86" s="15">
        <f>IF($A86='Unit list'!$A$1,D86,-1)</f>
        <v>-1</v>
      </c>
      <c r="I86" s="12">
        <f>IF($A86='Unit list'!$A$1,E86,-1)</f>
        <v>-1</v>
      </c>
      <c r="J86" s="12"/>
      <c r="K86" s="11">
        <f t="shared" si="9"/>
        <v>84</v>
      </c>
      <c r="L86" s="17">
        <v>83</v>
      </c>
      <c r="M86" s="18">
        <f t="shared" si="5"/>
        <v>0.18143714430895794</v>
      </c>
      <c r="N86" s="18">
        <f t="shared" si="6"/>
        <v>0.37206115775866111</v>
      </c>
      <c r="O86" s="18">
        <f t="shared" si="7"/>
        <v>0.14846841978886879</v>
      </c>
      <c r="P86" s="18">
        <f t="shared" si="8"/>
        <v>0.45043681651320705</v>
      </c>
      <c r="Q86" s="12">
        <f>'HbA1c-1516'!$I$187</f>
        <v>0.26600000000000001</v>
      </c>
    </row>
    <row r="87" spans="1:17" x14ac:dyDescent="0.25">
      <c r="A87" t="s">
        <v>788</v>
      </c>
      <c r="B87" s="3" t="str">
        <f>VLOOKUP($A87,'Unit list'!$B$4:$D$176,3,0)</f>
        <v>North West</v>
      </c>
      <c r="D87" s="182">
        <v>120</v>
      </c>
      <c r="E87" s="179">
        <v>0.32340906609128423</v>
      </c>
      <c r="F87" s="15">
        <f>IF($B87='Unit list'!$D$1,D87,-1)</f>
        <v>-1</v>
      </c>
      <c r="G87" s="12">
        <f>IF($B87='Unit list'!$D$1,E87,-1)</f>
        <v>-1</v>
      </c>
      <c r="H87" s="15">
        <f>IF($A87='Unit list'!$A$1,D87,-1)</f>
        <v>-1</v>
      </c>
      <c r="I87" s="12">
        <f>IF($A87='Unit list'!$A$1,E87,-1)</f>
        <v>-1</v>
      </c>
      <c r="J87" s="12"/>
      <c r="K87" s="11">
        <f t="shared" si="9"/>
        <v>85</v>
      </c>
      <c r="L87" s="17">
        <v>84</v>
      </c>
      <c r="M87" s="18">
        <f t="shared" si="5"/>
        <v>0.18186495456654128</v>
      </c>
      <c r="N87" s="18">
        <f t="shared" si="6"/>
        <v>0.37138903836881842</v>
      </c>
      <c r="O87" s="18">
        <f t="shared" si="7"/>
        <v>0.14899824823409755</v>
      </c>
      <c r="P87" s="18">
        <f t="shared" si="8"/>
        <v>0.44932492380845979</v>
      </c>
      <c r="Q87" s="12">
        <f>'HbA1c-1516'!$I$187</f>
        <v>0.26600000000000001</v>
      </c>
    </row>
    <row r="88" spans="1:17" x14ac:dyDescent="0.25">
      <c r="A88" t="s">
        <v>789</v>
      </c>
      <c r="B88" s="3" t="str">
        <f>VLOOKUP($A88,'Unit list'!$B$4:$D$176,3,0)</f>
        <v>West Midlands</v>
      </c>
      <c r="D88" s="182">
        <v>60</v>
      </c>
      <c r="E88" s="179">
        <v>0.17132784536721946</v>
      </c>
      <c r="F88" s="15">
        <f>IF($B88='Unit list'!$D$1,D88,-1)</f>
        <v>-1</v>
      </c>
      <c r="G88" s="12">
        <f>IF($B88='Unit list'!$D$1,E88,-1)</f>
        <v>-1</v>
      </c>
      <c r="H88" s="15">
        <f>IF($A88='Unit list'!$A$1,D88,-1)</f>
        <v>-1</v>
      </c>
      <c r="I88" s="12">
        <f>IF($A88='Unit list'!$A$1,E88,-1)</f>
        <v>-1</v>
      </c>
      <c r="J88" s="12"/>
      <c r="K88" s="11">
        <f t="shared" si="9"/>
        <v>86</v>
      </c>
      <c r="L88" s="17">
        <v>85</v>
      </c>
      <c r="M88" s="18">
        <f t="shared" si="5"/>
        <v>0.18228610030528219</v>
      </c>
      <c r="N88" s="18">
        <f t="shared" si="6"/>
        <v>0.37072907381832809</v>
      </c>
      <c r="O88" s="18">
        <f t="shared" si="7"/>
        <v>0.14952059470362172</v>
      </c>
      <c r="P88" s="18">
        <f t="shared" si="8"/>
        <v>0.44823203287430208</v>
      </c>
      <c r="Q88" s="12">
        <f>'HbA1c-1516'!$I$187</f>
        <v>0.26600000000000001</v>
      </c>
    </row>
    <row r="89" spans="1:17" x14ac:dyDescent="0.25">
      <c r="A89" t="s">
        <v>790</v>
      </c>
      <c r="B89" s="3" t="str">
        <f>VLOOKUP($A89,'Unit list'!$B$4:$D$176,3,0)</f>
        <v>Yorkshire and Humber</v>
      </c>
      <c r="D89" s="182">
        <v>83</v>
      </c>
      <c r="E89" s="179">
        <v>0.28310417072579896</v>
      </c>
      <c r="F89" s="15">
        <f>IF($B89='Unit list'!$D$1,D89,-1)</f>
        <v>-1</v>
      </c>
      <c r="G89" s="12">
        <f>IF($B89='Unit list'!$D$1,E89,-1)</f>
        <v>-1</v>
      </c>
      <c r="H89" s="15">
        <f>IF($A89='Unit list'!$A$1,D89,-1)</f>
        <v>-1</v>
      </c>
      <c r="I89" s="12">
        <f>IF($A89='Unit list'!$A$1,E89,-1)</f>
        <v>-1</v>
      </c>
      <c r="J89" s="12"/>
      <c r="K89" s="11">
        <f t="shared" si="9"/>
        <v>87</v>
      </c>
      <c r="L89" s="17">
        <v>86</v>
      </c>
      <c r="M89" s="18">
        <f t="shared" si="5"/>
        <v>0.18270075526687068</v>
      </c>
      <c r="N89" s="18">
        <f t="shared" si="6"/>
        <v>0.37008090734731219</v>
      </c>
      <c r="O89" s="18">
        <f t="shared" si="7"/>
        <v>0.1500356373345996</v>
      </c>
      <c r="P89" s="18">
        <f t="shared" si="8"/>
        <v>0.44715761750442562</v>
      </c>
      <c r="Q89" s="12">
        <f>'HbA1c-1516'!$I$187</f>
        <v>0.26600000000000001</v>
      </c>
    </row>
    <row r="90" spans="1:17" x14ac:dyDescent="0.25">
      <c r="A90" t="s">
        <v>791</v>
      </c>
      <c r="B90" s="3" t="str">
        <f>VLOOKUP($A90,'Unit list'!$B$4:$D$176,3,0)</f>
        <v>Wales</v>
      </c>
      <c r="D90" s="182">
        <v>187</v>
      </c>
      <c r="E90" s="179">
        <v>0.22616209728667847</v>
      </c>
      <c r="F90" s="15">
        <f>IF($B90='Unit list'!$D$1,D90,-1)</f>
        <v>-1</v>
      </c>
      <c r="G90" s="12">
        <f>IF($B90='Unit list'!$D$1,E90,-1)</f>
        <v>-1</v>
      </c>
      <c r="H90" s="15">
        <f>IF($A90='Unit list'!$A$1,D90,-1)</f>
        <v>-1</v>
      </c>
      <c r="I90" s="12">
        <f>IF($A90='Unit list'!$A$1,E90,-1)</f>
        <v>-1</v>
      </c>
      <c r="J90" s="12"/>
      <c r="K90" s="11">
        <f t="shared" si="9"/>
        <v>88</v>
      </c>
      <c r="L90" s="17">
        <v>87</v>
      </c>
      <c r="M90" s="18">
        <f t="shared" si="5"/>
        <v>0.18310908686602254</v>
      </c>
      <c r="N90" s="18">
        <f t="shared" si="6"/>
        <v>0.36944419656794875</v>
      </c>
      <c r="O90" s="18">
        <f t="shared" si="7"/>
        <v>0.15054354831255354</v>
      </c>
      <c r="P90" s="18">
        <f t="shared" si="8"/>
        <v>0.44610117148554046</v>
      </c>
      <c r="Q90" s="12">
        <f>'HbA1c-1516'!$I$187</f>
        <v>0.26600000000000001</v>
      </c>
    </row>
    <row r="91" spans="1:17" x14ac:dyDescent="0.25">
      <c r="A91" t="s">
        <v>792</v>
      </c>
      <c r="B91" s="3" t="str">
        <f>VLOOKUP($A91,'Unit list'!$B$4:$D$176,3,0)</f>
        <v>Yorkshire and Humber</v>
      </c>
      <c r="D91" s="182">
        <v>154</v>
      </c>
      <c r="E91" s="179">
        <v>0.1898411252506686</v>
      </c>
      <c r="F91" s="15">
        <f>IF($B91='Unit list'!$D$1,D91,-1)</f>
        <v>-1</v>
      </c>
      <c r="G91" s="12">
        <f>IF($B91='Unit list'!$D$1,E91,-1)</f>
        <v>-1</v>
      </c>
      <c r="H91" s="15">
        <f>IF($A91='Unit list'!$A$1,D91,-1)</f>
        <v>-1</v>
      </c>
      <c r="I91" s="12">
        <f>IF($A91='Unit list'!$A$1,E91,-1)</f>
        <v>-1</v>
      </c>
      <c r="J91" s="12"/>
      <c r="K91" s="11">
        <f t="shared" si="9"/>
        <v>89</v>
      </c>
      <c r="L91" s="17">
        <v>88</v>
      </c>
      <c r="M91" s="18">
        <f t="shared" si="5"/>
        <v>0.183511256485235</v>
      </c>
      <c r="N91" s="18">
        <f t="shared" si="6"/>
        <v>0.36881861273246558</v>
      </c>
      <c r="O91" s="18">
        <f t="shared" si="7"/>
        <v>0.15104449412658891</v>
      </c>
      <c r="P91" s="18">
        <f t="shared" si="8"/>
        <v>0.4450622076368595</v>
      </c>
      <c r="Q91" s="12">
        <f>'HbA1c-1516'!$I$187</f>
        <v>0.26600000000000001</v>
      </c>
    </row>
    <row r="92" spans="1:17" x14ac:dyDescent="0.25">
      <c r="A92" t="s">
        <v>793</v>
      </c>
      <c r="B92" s="3" t="str">
        <f>VLOOKUP($A92,'Unit list'!$B$4:$D$176,3,0)</f>
        <v>London and South East</v>
      </c>
      <c r="D92" s="182">
        <v>112</v>
      </c>
      <c r="E92" s="179">
        <v>0.34224795863403462</v>
      </c>
      <c r="F92" s="15">
        <f>IF($B92='Unit list'!$D$1,D92,-1)</f>
        <v>-1</v>
      </c>
      <c r="G92" s="12">
        <f>IF($B92='Unit list'!$D$1,E92,-1)</f>
        <v>-1</v>
      </c>
      <c r="H92" s="15">
        <f>IF($A92='Unit list'!$A$1,D92,-1)</f>
        <v>-1</v>
      </c>
      <c r="I92" s="12">
        <f>IF($A92='Unit list'!$A$1,E92,-1)</f>
        <v>-1</v>
      </c>
      <c r="J92" s="12"/>
      <c r="K92" s="11">
        <f t="shared" si="9"/>
        <v>90</v>
      </c>
      <c r="L92" s="17">
        <v>89</v>
      </c>
      <c r="M92" s="18">
        <f t="shared" si="5"/>
        <v>0.1839074197528677</v>
      </c>
      <c r="N92" s="18">
        <f t="shared" si="6"/>
        <v>0.36820384004602053</v>
      </c>
      <c r="O92" s="18">
        <f t="shared" si="7"/>
        <v>0.15153863581128904</v>
      </c>
      <c r="P92" s="18">
        <f t="shared" si="8"/>
        <v>0.44404025690515864</v>
      </c>
      <c r="Q92" s="12">
        <f>'HbA1c-1516'!$I$187</f>
        <v>0.26600000000000001</v>
      </c>
    </row>
    <row r="93" spans="1:17" x14ac:dyDescent="0.25">
      <c r="A93" t="s">
        <v>794</v>
      </c>
      <c r="B93" s="3" t="str">
        <f>VLOOKUP($A93,'Unit list'!$B$4:$D$176,3,0)</f>
        <v>London and South East</v>
      </c>
      <c r="D93" s="182">
        <v>118</v>
      </c>
      <c r="E93" s="179">
        <v>0.27493401358573066</v>
      </c>
      <c r="F93" s="15">
        <f>IF($B93='Unit list'!$D$1,D93,-1)</f>
        <v>-1</v>
      </c>
      <c r="G93" s="12">
        <f>IF($B93='Unit list'!$D$1,E93,-1)</f>
        <v>-1</v>
      </c>
      <c r="H93" s="15">
        <f>IF($A93='Unit list'!$A$1,D93,-1)</f>
        <v>-1</v>
      </c>
      <c r="I93" s="12">
        <f>IF($A93='Unit list'!$A$1,E93,-1)</f>
        <v>-1</v>
      </c>
      <c r="J93" s="12"/>
      <c r="K93" s="11">
        <f t="shared" si="9"/>
        <v>91</v>
      </c>
      <c r="L93" s="17">
        <v>90</v>
      </c>
      <c r="M93" s="18">
        <f t="shared" si="5"/>
        <v>0.18429772680565459</v>
      </c>
      <c r="N93" s="18">
        <f t="shared" si="6"/>
        <v>0.36759957502125973</v>
      </c>
      <c r="O93" s="18">
        <f t="shared" si="7"/>
        <v>0.15202612917610347</v>
      </c>
      <c r="P93" s="18">
        <f t="shared" si="8"/>
        <v>0.44303486751166166</v>
      </c>
      <c r="Q93" s="12">
        <f>'HbA1c-1516'!$I$187</f>
        <v>0.26600000000000001</v>
      </c>
    </row>
    <row r="94" spans="1:17" x14ac:dyDescent="0.25">
      <c r="A94" t="s">
        <v>795</v>
      </c>
      <c r="B94" s="3" t="str">
        <f>VLOOKUP($A94,'Unit list'!$B$4:$D$176,3,0)</f>
        <v>North East</v>
      </c>
      <c r="D94" s="182">
        <v>118</v>
      </c>
      <c r="E94" s="179">
        <v>0.25161830193703183</v>
      </c>
      <c r="F94" s="15">
        <f>IF($B94='Unit list'!$D$1,D94,-1)</f>
        <v>-1</v>
      </c>
      <c r="G94" s="12">
        <f>IF($B94='Unit list'!$D$1,E94,-1)</f>
        <v>-1</v>
      </c>
      <c r="H94" s="15">
        <f>IF($A94='Unit list'!$A$1,D94,-1)</f>
        <v>-1</v>
      </c>
      <c r="I94" s="12">
        <f>IF($A94='Unit list'!$A$1,E94,-1)</f>
        <v>-1</v>
      </c>
      <c r="J94" s="12"/>
      <c r="K94" s="11">
        <f t="shared" si="9"/>
        <v>92</v>
      </c>
      <c r="L94" s="17">
        <v>91</v>
      </c>
      <c r="M94" s="18">
        <f t="shared" si="5"/>
        <v>0.18468232253667019</v>
      </c>
      <c r="N94" s="18">
        <f t="shared" si="6"/>
        <v>0.36700552587160762</v>
      </c>
      <c r="O94" s="18">
        <f t="shared" si="7"/>
        <v>0.15250712502299013</v>
      </c>
      <c r="P94" s="18">
        <f t="shared" si="8"/>
        <v>0.44204560414729072</v>
      </c>
      <c r="Q94" s="12">
        <f>'HbA1c-1516'!$I$187</f>
        <v>0.26600000000000001</v>
      </c>
    </row>
    <row r="95" spans="1:17" x14ac:dyDescent="0.25">
      <c r="A95" t="s">
        <v>796</v>
      </c>
      <c r="B95" s="3" t="str">
        <f>VLOOKUP($A95,'Unit list'!$B$4:$D$176,3,0)</f>
        <v>West Midlands</v>
      </c>
      <c r="D95" s="182">
        <v>85</v>
      </c>
      <c r="E95" s="179">
        <v>0.12972271386202194</v>
      </c>
      <c r="F95" s="15">
        <f>IF($B95='Unit list'!$D$1,D95,-1)</f>
        <v>-1</v>
      </c>
      <c r="G95" s="12">
        <f>IF($B95='Unit list'!$D$1,E95,-1)</f>
        <v>-1</v>
      </c>
      <c r="H95" s="15">
        <f>IF($A95='Unit list'!$A$1,D95,-1)</f>
        <v>-1</v>
      </c>
      <c r="I95" s="12">
        <f>IF($A95='Unit list'!$A$1,E95,-1)</f>
        <v>-1</v>
      </c>
      <c r="J95" s="12"/>
      <c r="K95" s="11">
        <f t="shared" si="9"/>
        <v>93</v>
      </c>
      <c r="L95" s="17">
        <v>92</v>
      </c>
      <c r="M95" s="18">
        <f t="shared" si="5"/>
        <v>0.18506134682969552</v>
      </c>
      <c r="N95" s="18">
        <f t="shared" si="6"/>
        <v>0.36642141194057987</v>
      </c>
      <c r="O95" s="18">
        <f t="shared" si="7"/>
        <v>0.15298176935301855</v>
      </c>
      <c r="P95" s="18">
        <f t="shared" si="8"/>
        <v>0.44107204721308396</v>
      </c>
      <c r="Q95" s="12">
        <f>'HbA1c-1516'!$I$187</f>
        <v>0.26600000000000001</v>
      </c>
    </row>
    <row r="96" spans="1:17" x14ac:dyDescent="0.25">
      <c r="A96" t="s">
        <v>797</v>
      </c>
      <c r="B96" s="3" t="str">
        <f>VLOOKUP($A96,'Unit list'!$B$4:$D$176,3,0)</f>
        <v>West Midlands</v>
      </c>
      <c r="D96" s="182">
        <v>197</v>
      </c>
      <c r="E96" s="179">
        <v>0.27616092624943461</v>
      </c>
      <c r="F96" s="15">
        <f>IF($B96='Unit list'!$D$1,D96,-1)</f>
        <v>-1</v>
      </c>
      <c r="G96" s="12">
        <f>IF($B96='Unit list'!$D$1,E96,-1)</f>
        <v>-1</v>
      </c>
      <c r="H96" s="15">
        <f>IF($A96='Unit list'!$A$1,D96,-1)</f>
        <v>-1</v>
      </c>
      <c r="I96" s="12">
        <f>IF($A96='Unit list'!$A$1,E96,-1)</f>
        <v>-1</v>
      </c>
      <c r="J96" s="12"/>
      <c r="K96" s="11">
        <f t="shared" si="9"/>
        <v>94</v>
      </c>
      <c r="L96" s="17">
        <v>93</v>
      </c>
      <c r="M96" s="18">
        <f t="shared" si="5"/>
        <v>0.18543493478085976</v>
      </c>
      <c r="N96" s="18">
        <f t="shared" si="6"/>
        <v>0.36584696316462506</v>
      </c>
      <c r="O96" s="18">
        <f t="shared" si="7"/>
        <v>0.15345020356259265</v>
      </c>
      <c r="P96" s="18">
        <f t="shared" si="8"/>
        <v>0.44011379210282309</v>
      </c>
      <c r="Q96" s="12">
        <f>'HbA1c-1516'!$I$187</f>
        <v>0.26600000000000001</v>
      </c>
    </row>
    <row r="97" spans="1:17" x14ac:dyDescent="0.25">
      <c r="A97" t="s">
        <v>798</v>
      </c>
      <c r="B97" s="3" t="str">
        <f>VLOOKUP($A97,'Unit list'!$B$4:$D$176,3,0)</f>
        <v>London and South East</v>
      </c>
      <c r="D97" s="182">
        <v>265</v>
      </c>
      <c r="E97" s="179">
        <v>0.29104618246923336</v>
      </c>
      <c r="F97" s="15">
        <f>IF($B97='Unit list'!$D$1,D97,-1)</f>
        <v>-1</v>
      </c>
      <c r="G97" s="12">
        <f>IF($B97='Unit list'!$D$1,E97,-1)</f>
        <v>-1</v>
      </c>
      <c r="H97" s="15">
        <f>IF($A97='Unit list'!$A$1,D97,-1)</f>
        <v>-1</v>
      </c>
      <c r="I97" s="12">
        <f>IF($A97='Unit list'!$A$1,E97,-1)</f>
        <v>-1</v>
      </c>
      <c r="J97" s="12"/>
      <c r="K97" s="11">
        <f t="shared" si="9"/>
        <v>95</v>
      </c>
      <c r="L97" s="17">
        <v>94</v>
      </c>
      <c r="M97" s="18">
        <f t="shared" si="5"/>
        <v>0.18580321690836726</v>
      </c>
      <c r="N97" s="18">
        <f t="shared" si="6"/>
        <v>0.3652819195671983</v>
      </c>
      <c r="O97" s="18">
        <f t="shared" si="7"/>
        <v>0.15391256462990635</v>
      </c>
      <c r="P97" s="18">
        <f t="shared" si="8"/>
        <v>0.43917044852513643</v>
      </c>
      <c r="Q97" s="12">
        <f>'HbA1c-1516'!$I$187</f>
        <v>0.26600000000000001</v>
      </c>
    </row>
    <row r="98" spans="1:17" x14ac:dyDescent="0.25">
      <c r="A98" t="s">
        <v>799</v>
      </c>
      <c r="B98" s="3" t="str">
        <f>VLOOKUP($A98,'Unit list'!$B$4:$D$176,3,0)</f>
        <v>East of England</v>
      </c>
      <c r="D98" s="182">
        <v>119</v>
      </c>
      <c r="E98" s="179">
        <v>0.21889085339771952</v>
      </c>
      <c r="F98" s="15">
        <f>IF($B98='Unit list'!$D$1,D98,-1)</f>
        <v>119</v>
      </c>
      <c r="G98" s="12">
        <f>IF($B98='Unit list'!$D$1,E98,-1)</f>
        <v>0.21889085339771952</v>
      </c>
      <c r="H98" s="15">
        <f>IF($A98='Unit list'!$A$1,D98,-1)</f>
        <v>-1</v>
      </c>
      <c r="I98" s="12">
        <f>IF($A98='Unit list'!$A$1,E98,-1)</f>
        <v>-1</v>
      </c>
      <c r="J98" s="12"/>
      <c r="K98" s="11">
        <f t="shared" si="9"/>
        <v>96</v>
      </c>
      <c r="L98" s="17">
        <v>95</v>
      </c>
      <c r="M98" s="18">
        <f t="shared" si="5"/>
        <v>0.18616631935106265</v>
      </c>
      <c r="N98" s="18">
        <f t="shared" si="6"/>
        <v>0.36472603078194937</v>
      </c>
      <c r="O98" s="18">
        <f t="shared" si="7"/>
        <v>0.15436898529220344</v>
      </c>
      <c r="P98" s="18">
        <f t="shared" si="8"/>
        <v>0.43824163986254094</v>
      </c>
      <c r="Q98" s="12">
        <f>'HbA1c-1516'!$I$187</f>
        <v>0.26600000000000001</v>
      </c>
    </row>
    <row r="99" spans="1:17" x14ac:dyDescent="0.25">
      <c r="A99" t="s">
        <v>800</v>
      </c>
      <c r="B99" s="3" t="str">
        <f>VLOOKUP($A99,'Unit list'!$B$4:$D$176,3,0)</f>
        <v>East Midlands</v>
      </c>
      <c r="D99" s="182">
        <v>69</v>
      </c>
      <c r="E99" s="179">
        <v>0.26997727743803934</v>
      </c>
      <c r="F99" s="15">
        <f>IF($B99='Unit list'!$D$1,D99,-1)</f>
        <v>-1</v>
      </c>
      <c r="G99" s="12">
        <f>IF($B99='Unit list'!$D$1,E99,-1)</f>
        <v>-1</v>
      </c>
      <c r="H99" s="15">
        <f>IF($A99='Unit list'!$A$1,D99,-1)</f>
        <v>-1</v>
      </c>
      <c r="I99" s="12">
        <f>IF($A99='Unit list'!$A$1,E99,-1)</f>
        <v>-1</v>
      </c>
      <c r="J99" s="12"/>
      <c r="K99" s="11">
        <f t="shared" si="9"/>
        <v>97</v>
      </c>
      <c r="L99" s="17">
        <v>96</v>
      </c>
      <c r="M99" s="18">
        <f t="shared" si="5"/>
        <v>0.18652436405653119</v>
      </c>
      <c r="N99" s="18">
        <f t="shared" si="6"/>
        <v>0.36417905560307101</v>
      </c>
      <c r="O99" s="18">
        <f t="shared" si="7"/>
        <v>0.15481959421437594</v>
      </c>
      <c r="P99" s="18">
        <f t="shared" si="8"/>
        <v>0.43732700256507717</v>
      </c>
      <c r="Q99" s="12">
        <f>'HbA1c-1516'!$I$187</f>
        <v>0.26600000000000001</v>
      </c>
    </row>
    <row r="100" spans="1:17" x14ac:dyDescent="0.25">
      <c r="A100" t="s">
        <v>801</v>
      </c>
      <c r="B100" s="3" t="str">
        <f>VLOOKUP($A100,'Unit list'!$B$4:$D$176,3,0)</f>
        <v>Yorkshire and Humber</v>
      </c>
      <c r="D100" s="182">
        <v>74</v>
      </c>
      <c r="E100" s="179">
        <v>0.23939170057857165</v>
      </c>
      <c r="F100" s="15">
        <f>IF($B100='Unit list'!$D$1,D100,-1)</f>
        <v>-1</v>
      </c>
      <c r="G100" s="12">
        <f>IF($B100='Unit list'!$D$1,E100,-1)</f>
        <v>-1</v>
      </c>
      <c r="H100" s="15">
        <f>IF($A100='Unit list'!$A$1,D100,-1)</f>
        <v>-1</v>
      </c>
      <c r="I100" s="12">
        <f>IF($A100='Unit list'!$A$1,E100,-1)</f>
        <v>-1</v>
      </c>
      <c r="J100" s="12"/>
      <c r="K100" s="11">
        <f t="shared" si="9"/>
        <v>98</v>
      </c>
      <c r="L100" s="17">
        <v>97</v>
      </c>
      <c r="M100" s="18">
        <f t="shared" si="5"/>
        <v>0.18687746895938134</v>
      </c>
      <c r="N100" s="18">
        <f t="shared" si="6"/>
        <v>0.36364076156100328</v>
      </c>
      <c r="O100" s="18">
        <f t="shared" si="7"/>
        <v>0.15526451614939793</v>
      </c>
      <c r="P100" s="18">
        <f t="shared" si="8"/>
        <v>0.43642618557635748</v>
      </c>
      <c r="Q100" s="12">
        <f>'HbA1c-1516'!$I$187</f>
        <v>0.26600000000000001</v>
      </c>
    </row>
    <row r="101" spans="1:17" x14ac:dyDescent="0.25">
      <c r="A101" t="s">
        <v>802</v>
      </c>
      <c r="B101" s="3" t="str">
        <f>VLOOKUP($A101,'Unit list'!$B$4:$D$176,3,0)</f>
        <v>London and South East</v>
      </c>
      <c r="D101" s="182">
        <v>153</v>
      </c>
      <c r="E101" s="179">
        <v>0.27307213233509264</v>
      </c>
      <c r="F101" s="15">
        <f>IF($B101='Unit list'!$D$1,D101,-1)</f>
        <v>-1</v>
      </c>
      <c r="G101" s="12">
        <f>IF($B101='Unit list'!$D$1,E101,-1)</f>
        <v>-1</v>
      </c>
      <c r="H101" s="15">
        <f>IF($A101='Unit list'!$A$1,D101,-1)</f>
        <v>-1</v>
      </c>
      <c r="I101" s="12">
        <f>IF($A101='Unit list'!$A$1,E101,-1)</f>
        <v>-1</v>
      </c>
      <c r="J101" s="12"/>
      <c r="K101" s="11">
        <f t="shared" si="9"/>
        <v>99</v>
      </c>
      <c r="L101" s="17">
        <v>98</v>
      </c>
      <c r="M101" s="18">
        <f t="shared" si="5"/>
        <v>0.18722574815031165</v>
      </c>
      <c r="N101" s="18">
        <f t="shared" si="6"/>
        <v>0.36311092452182558</v>
      </c>
      <c r="O101" s="18">
        <f t="shared" si="7"/>
        <v>0.15570387209106032</v>
      </c>
      <c r="P101" s="18">
        <f t="shared" si="8"/>
        <v>0.43553884979000551</v>
      </c>
      <c r="Q101" s="12">
        <f>'HbA1c-1516'!$I$187</f>
        <v>0.26600000000000001</v>
      </c>
    </row>
    <row r="102" spans="1:17" x14ac:dyDescent="0.25">
      <c r="A102" t="s">
        <v>803</v>
      </c>
      <c r="B102" s="3" t="str">
        <f>VLOOKUP($A102,'Unit list'!$B$4:$D$176,3,0)</f>
        <v>East of England</v>
      </c>
      <c r="D102" s="182">
        <v>212</v>
      </c>
      <c r="E102" s="179">
        <v>0.1903391244397282</v>
      </c>
      <c r="F102" s="15">
        <f>IF($B102='Unit list'!$D$1,D102,-1)</f>
        <v>212</v>
      </c>
      <c r="G102" s="12">
        <f>IF($B102='Unit list'!$D$1,E102,-1)</f>
        <v>0.1903391244397282</v>
      </c>
      <c r="H102" s="15">
        <f>IF($A102='Unit list'!$A$1,D102,-1)</f>
        <v>-1</v>
      </c>
      <c r="I102" s="12">
        <f>IF($A102='Unit list'!$A$1,E102,-1)</f>
        <v>-1</v>
      </c>
      <c r="J102" s="12"/>
      <c r="K102" s="11">
        <f t="shared" si="9"/>
        <v>100</v>
      </c>
      <c r="L102" s="17">
        <v>99</v>
      </c>
      <c r="M102" s="18">
        <f t="shared" si="5"/>
        <v>0.18756931203652061</v>
      </c>
      <c r="N102" s="18">
        <f t="shared" si="6"/>
        <v>0.36258932830879337</v>
      </c>
      <c r="O102" s="18">
        <f t="shared" si="7"/>
        <v>0.15613777941944129</v>
      </c>
      <c r="P102" s="18">
        <f t="shared" si="8"/>
        <v>0.43466466753460925</v>
      </c>
      <c r="Q102" s="12">
        <f>'HbA1c-1516'!$I$187</f>
        <v>0.26600000000000001</v>
      </c>
    </row>
    <row r="103" spans="1:17" x14ac:dyDescent="0.25">
      <c r="A103" t="s">
        <v>804</v>
      </c>
      <c r="B103" s="3" t="str">
        <f>VLOOKUP($A103,'Unit list'!$B$4:$D$176,3,0)</f>
        <v>Wales</v>
      </c>
      <c r="D103" s="182">
        <v>99</v>
      </c>
      <c r="E103" s="179">
        <v>0.28882683354820421</v>
      </c>
      <c r="F103" s="15">
        <f>IF($B103='Unit list'!$D$1,D103,-1)</f>
        <v>-1</v>
      </c>
      <c r="G103" s="12">
        <f>IF($B103='Unit list'!$D$1,E103,-1)</f>
        <v>-1</v>
      </c>
      <c r="H103" s="15">
        <f>IF($A103='Unit list'!$A$1,D103,-1)</f>
        <v>-1</v>
      </c>
      <c r="I103" s="12">
        <f>IF($A103='Unit list'!$A$1,E103,-1)</f>
        <v>-1</v>
      </c>
      <c r="J103" s="12"/>
      <c r="K103" s="11">
        <f t="shared" si="9"/>
        <v>101</v>
      </c>
      <c r="L103" s="17">
        <v>100</v>
      </c>
      <c r="M103" s="18">
        <f t="shared" si="5"/>
        <v>0.18790826749398121</v>
      </c>
      <c r="N103" s="18">
        <f t="shared" si="6"/>
        <v>0.36207576434459143</v>
      </c>
      <c r="O103" s="18">
        <f t="shared" si="7"/>
        <v>0.15656635203951849</v>
      </c>
      <c r="P103" s="18">
        <f t="shared" si="8"/>
        <v>0.43380332208544176</v>
      </c>
      <c r="Q103" s="12">
        <f>'HbA1c-1516'!$I$187</f>
        <v>0.26600000000000001</v>
      </c>
    </row>
    <row r="104" spans="1:17" x14ac:dyDescent="0.25">
      <c r="A104" t="s">
        <v>805</v>
      </c>
      <c r="B104" s="3" t="str">
        <f>VLOOKUP($A104,'Unit list'!$B$4:$D$176,3,0)</f>
        <v>North East</v>
      </c>
      <c r="D104" s="182">
        <v>126</v>
      </c>
      <c r="E104" s="179">
        <v>0.29856889128102893</v>
      </c>
      <c r="F104" s="15">
        <f>IF($B104='Unit list'!$D$1,D104,-1)</f>
        <v>-1</v>
      </c>
      <c r="G104" s="12">
        <f>IF($B104='Unit list'!$D$1,E104,-1)</f>
        <v>-1</v>
      </c>
      <c r="H104" s="15">
        <f>IF($A104='Unit list'!$A$1,D104,-1)</f>
        <v>-1</v>
      </c>
      <c r="I104" s="12">
        <f>IF($A104='Unit list'!$A$1,E104,-1)</f>
        <v>-1</v>
      </c>
      <c r="J104" s="12"/>
      <c r="K104" s="11">
        <f t="shared" si="9"/>
        <v>102</v>
      </c>
      <c r="L104" s="17">
        <v>101</v>
      </c>
      <c r="M104" s="18">
        <f t="shared" si="5"/>
        <v>0.18824271801206297</v>
      </c>
      <c r="N104" s="18">
        <f t="shared" si="6"/>
        <v>0.36157003131298132</v>
      </c>
      <c r="O104" s="18">
        <f t="shared" si="7"/>
        <v>0.15698970051330388</v>
      </c>
      <c r="P104" s="18">
        <f t="shared" si="8"/>
        <v>0.43295450720132561</v>
      </c>
      <c r="Q104" s="12">
        <f>'HbA1c-1516'!$I$187</f>
        <v>0.26600000000000001</v>
      </c>
    </row>
    <row r="105" spans="1:17" x14ac:dyDescent="0.25">
      <c r="A105" t="s">
        <v>806</v>
      </c>
      <c r="B105" s="3" t="str">
        <f>VLOOKUP($A105,'Unit list'!$B$4:$D$176,3,0)</f>
        <v>North West</v>
      </c>
      <c r="D105" s="182">
        <v>38</v>
      </c>
      <c r="E105" s="179">
        <v>0.11205874817482464</v>
      </c>
      <c r="F105" s="15">
        <f>IF($B105='Unit list'!$D$1,D105,-1)</f>
        <v>-1</v>
      </c>
      <c r="G105" s="12">
        <f>IF($B105='Unit list'!$D$1,E105,-1)</f>
        <v>-1</v>
      </c>
      <c r="H105" s="15">
        <f>IF($A105='Unit list'!$A$1,D105,-1)</f>
        <v>-1</v>
      </c>
      <c r="I105" s="12">
        <f>IF($A105='Unit list'!$A$1,E105,-1)</f>
        <v>-1</v>
      </c>
      <c r="J105" s="12"/>
      <c r="K105" s="11">
        <f t="shared" si="9"/>
        <v>103</v>
      </c>
      <c r="L105" s="17">
        <v>102</v>
      </c>
      <c r="M105" s="18">
        <f t="shared" si="5"/>
        <v>0.18857276383095481</v>
      </c>
      <c r="N105" s="18">
        <f t="shared" si="6"/>
        <v>0.3610719348386135</v>
      </c>
      <c r="O105" s="18">
        <f t="shared" si="7"/>
        <v>0.15740793218585691</v>
      </c>
      <c r="P105" s="18">
        <f t="shared" si="8"/>
        <v>0.43211792668512983</v>
      </c>
      <c r="Q105" s="12">
        <f>'HbA1c-1516'!$I$187</f>
        <v>0.26600000000000001</v>
      </c>
    </row>
    <row r="106" spans="1:17" x14ac:dyDescent="0.25">
      <c r="A106" t="s">
        <v>807</v>
      </c>
      <c r="B106" s="3" t="str">
        <f>VLOOKUP($A106,'Unit list'!$B$4:$D$176,3,0)</f>
        <v>London and South East</v>
      </c>
      <c r="D106" s="182">
        <v>183</v>
      </c>
      <c r="E106" s="179">
        <v>0.26558472483748802</v>
      </c>
      <c r="F106" s="15">
        <f>IF($B106='Unit list'!$D$1,D106,-1)</f>
        <v>-1</v>
      </c>
      <c r="G106" s="12">
        <f>IF($B106='Unit list'!$D$1,E106,-1)</f>
        <v>-1</v>
      </c>
      <c r="H106" s="15">
        <f>IF($A106='Unit list'!$A$1,D106,-1)</f>
        <v>-1</v>
      </c>
      <c r="I106" s="12">
        <f>IF($A106='Unit list'!$A$1,E106,-1)</f>
        <v>-1</v>
      </c>
      <c r="J106" s="12"/>
      <c r="K106" s="11">
        <f t="shared" si="9"/>
        <v>104</v>
      </c>
      <c r="L106" s="17">
        <v>103</v>
      </c>
      <c r="M106" s="18">
        <f t="shared" si="5"/>
        <v>0.18889850207230804</v>
      </c>
      <c r="N106" s="18">
        <f t="shared" si="6"/>
        <v>0.36058128718386873</v>
      </c>
      <c r="O106" s="18">
        <f t="shared" si="7"/>
        <v>0.15782115130551033</v>
      </c>
      <c r="P106" s="18">
        <f t="shared" si="8"/>
        <v>0.43129329396649069</v>
      </c>
      <c r="Q106" s="12">
        <f>'HbA1c-1516'!$I$187</f>
        <v>0.26600000000000001</v>
      </c>
    </row>
    <row r="107" spans="1:17" x14ac:dyDescent="0.25">
      <c r="A107" t="s">
        <v>808</v>
      </c>
      <c r="B107" s="3" t="str">
        <f>VLOOKUP($A107,'Unit list'!$B$4:$D$176,3,0)</f>
        <v>North West</v>
      </c>
      <c r="D107" s="182">
        <v>221</v>
      </c>
      <c r="E107" s="179">
        <v>0.2445201652959447</v>
      </c>
      <c r="F107" s="15">
        <f>IF($B107='Unit list'!$D$1,D107,-1)</f>
        <v>-1</v>
      </c>
      <c r="G107" s="12">
        <f>IF($B107='Unit list'!$D$1,E107,-1)</f>
        <v>-1</v>
      </c>
      <c r="H107" s="15">
        <f>IF($A107='Unit list'!$A$1,D107,-1)</f>
        <v>-1</v>
      </c>
      <c r="I107" s="12">
        <f>IF($A107='Unit list'!$A$1,E107,-1)</f>
        <v>-1</v>
      </c>
      <c r="J107" s="12"/>
      <c r="K107" s="11">
        <f t="shared" si="9"/>
        <v>105</v>
      </c>
      <c r="L107" s="17">
        <v>104</v>
      </c>
      <c r="M107" s="18">
        <f t="shared" si="5"/>
        <v>0.18922002686349396</v>
      </c>
      <c r="N107" s="18">
        <f t="shared" si="6"/>
        <v>0.36009790696166966</v>
      </c>
      <c r="O107" s="18">
        <f t="shared" si="7"/>
        <v>0.15822945913862016</v>
      </c>
      <c r="P107" s="18">
        <f t="shared" si="8"/>
        <v>0.43048033170544509</v>
      </c>
      <c r="Q107" s="12">
        <f>'HbA1c-1516'!$I$187</f>
        <v>0.26600000000000001</v>
      </c>
    </row>
    <row r="108" spans="1:17" x14ac:dyDescent="0.25">
      <c r="A108" t="s">
        <v>809</v>
      </c>
      <c r="B108" s="3" t="str">
        <f>VLOOKUP($A108,'Unit list'!$B$4:$D$176,3,0)</f>
        <v>South West</v>
      </c>
      <c r="D108" s="182">
        <v>159</v>
      </c>
      <c r="E108" s="179">
        <v>0.26169972926363555</v>
      </c>
      <c r="F108" s="15">
        <f>IF($B108='Unit list'!$D$1,D108,-1)</f>
        <v>-1</v>
      </c>
      <c r="G108" s="12">
        <f>IF($B108='Unit list'!$D$1,E108,-1)</f>
        <v>-1</v>
      </c>
      <c r="H108" s="15">
        <f>IF($A108='Unit list'!$A$1,D108,-1)</f>
        <v>-1</v>
      </c>
      <c r="I108" s="12">
        <f>IF($A108='Unit list'!$A$1,E108,-1)</f>
        <v>-1</v>
      </c>
      <c r="J108" s="12"/>
      <c r="K108" s="11">
        <f t="shared" si="9"/>
        <v>106</v>
      </c>
      <c r="L108" s="17">
        <v>105</v>
      </c>
      <c r="M108" s="18">
        <f t="shared" si="5"/>
        <v>0.18953742945584107</v>
      </c>
      <c r="N108" s="18">
        <f t="shared" si="6"/>
        <v>0.35962161886328087</v>
      </c>
      <c r="O108" s="18">
        <f t="shared" si="7"/>
        <v>0.15863295407913525</v>
      </c>
      <c r="P108" s="18">
        <f t="shared" si="8"/>
        <v>0.42967877141575223</v>
      </c>
      <c r="Q108" s="12">
        <f>'HbA1c-1516'!$I$187</f>
        <v>0.26600000000000001</v>
      </c>
    </row>
    <row r="109" spans="1:17" x14ac:dyDescent="0.25">
      <c r="A109" t="s">
        <v>810</v>
      </c>
      <c r="B109" s="3" t="str">
        <f>VLOOKUP($A109,'Unit list'!$B$4:$D$176,3,0)</f>
        <v>West Midlands</v>
      </c>
      <c r="D109" s="182">
        <v>82</v>
      </c>
      <c r="E109" s="179">
        <v>0.19589778872995037</v>
      </c>
      <c r="F109" s="15">
        <f>IF($B109='Unit list'!$D$1,D109,-1)</f>
        <v>-1</v>
      </c>
      <c r="G109" s="12">
        <f>IF($B109='Unit list'!$D$1,E109,-1)</f>
        <v>-1</v>
      </c>
      <c r="H109" s="15">
        <f>IF($A109='Unit list'!$A$1,D109,-1)</f>
        <v>-1</v>
      </c>
      <c r="I109" s="12">
        <f>IF($A109='Unit list'!$A$1,E109,-1)</f>
        <v>-1</v>
      </c>
      <c r="J109" s="12"/>
      <c r="K109" s="11">
        <f t="shared" si="9"/>
        <v>107</v>
      </c>
      <c r="L109" s="17">
        <v>106</v>
      </c>
      <c r="M109" s="18">
        <f t="shared" si="5"/>
        <v>0.18985079833719576</v>
      </c>
      <c r="N109" s="18">
        <f t="shared" si="6"/>
        <v>0.35915225340018514</v>
      </c>
      <c r="O109" s="18">
        <f t="shared" si="7"/>
        <v>0.15903173175325994</v>
      </c>
      <c r="P109" s="18">
        <f t="shared" si="8"/>
        <v>0.42888835310676171</v>
      </c>
      <c r="Q109" s="12">
        <f>'HbA1c-1516'!$I$187</f>
        <v>0.26600000000000001</v>
      </c>
    </row>
    <row r="110" spans="1:17" x14ac:dyDescent="0.25">
      <c r="A110" t="s">
        <v>811</v>
      </c>
      <c r="B110" s="3" t="str">
        <f>VLOOKUP($A110,'Unit list'!$B$4:$D$176,3,0)</f>
        <v>South West</v>
      </c>
      <c r="D110" s="182">
        <v>442</v>
      </c>
      <c r="E110" s="179">
        <v>0.19359049412241139</v>
      </c>
      <c r="F110" s="15">
        <f>IF($B110='Unit list'!$D$1,D110,-1)</f>
        <v>-1</v>
      </c>
      <c r="G110" s="12">
        <f>IF($B110='Unit list'!$D$1,E110,-1)</f>
        <v>-1</v>
      </c>
      <c r="H110" s="15">
        <f>IF($A110='Unit list'!$A$1,D110,-1)</f>
        <v>-1</v>
      </c>
      <c r="I110" s="12">
        <f>IF($A110='Unit list'!$A$1,E110,-1)</f>
        <v>-1</v>
      </c>
      <c r="J110" s="12"/>
      <c r="K110" s="11">
        <f t="shared" si="9"/>
        <v>108</v>
      </c>
      <c r="L110" s="17">
        <v>107</v>
      </c>
      <c r="M110" s="18">
        <f t="shared" si="5"/>
        <v>0.19016021933912602</v>
      </c>
      <c r="N110" s="18">
        <f t="shared" si="6"/>
        <v>0.35868964665918307</v>
      </c>
      <c r="O110" s="18">
        <f t="shared" si="7"/>
        <v>0.15942588511946923</v>
      </c>
      <c r="P110" s="18">
        <f t="shared" si="8"/>
        <v>0.42810882494276092</v>
      </c>
      <c r="Q110" s="12">
        <f>'HbA1c-1516'!$I$187</f>
        <v>0.26600000000000001</v>
      </c>
    </row>
    <row r="111" spans="1:17" x14ac:dyDescent="0.25">
      <c r="A111" t="s">
        <v>812</v>
      </c>
      <c r="B111" s="3" t="str">
        <f>VLOOKUP($A111,'Unit list'!$B$4:$D$176,3,0)</f>
        <v>North West</v>
      </c>
      <c r="D111" s="182">
        <v>75</v>
      </c>
      <c r="E111" s="179">
        <v>0.2049738984443269</v>
      </c>
      <c r="F111" s="15">
        <f>IF($B111='Unit list'!$D$1,D111,-1)</f>
        <v>-1</v>
      </c>
      <c r="G111" s="12">
        <f>IF($B111='Unit list'!$D$1,E111,-1)</f>
        <v>-1</v>
      </c>
      <c r="H111" s="15">
        <f>IF($A111='Unit list'!$A$1,D111,-1)</f>
        <v>-1</v>
      </c>
      <c r="I111" s="12">
        <f>IF($A111='Unit list'!$A$1,E111,-1)</f>
        <v>-1</v>
      </c>
      <c r="J111" s="12"/>
      <c r="K111" s="11">
        <f t="shared" si="9"/>
        <v>109</v>
      </c>
      <c r="L111" s="17">
        <v>108</v>
      </c>
      <c r="M111" s="18">
        <f t="shared" si="5"/>
        <v>0.19046577573906795</v>
      </c>
      <c r="N111" s="18">
        <f t="shared" si="6"/>
        <v>0.3582336400699293</v>
      </c>
      <c r="O111" s="18">
        <f t="shared" si="7"/>
        <v>0.15981550456411883</v>
      </c>
      <c r="P111" s="18">
        <f t="shared" si="8"/>
        <v>0.42733994291880628</v>
      </c>
      <c r="Q111" s="12">
        <f>'HbA1c-1516'!$I$187</f>
        <v>0.26600000000000001</v>
      </c>
    </row>
    <row r="112" spans="1:17" x14ac:dyDescent="0.25">
      <c r="A112" t="s">
        <v>813</v>
      </c>
      <c r="B112" s="3" t="str">
        <f>VLOOKUP($A112,'Unit list'!$B$4:$D$176,3,0)</f>
        <v>North East</v>
      </c>
      <c r="D112" s="182">
        <v>58</v>
      </c>
      <c r="E112" s="179">
        <v>0.30718713268901027</v>
      </c>
      <c r="F112" s="15">
        <f>IF($B112='Unit list'!$D$1,D112,-1)</f>
        <v>-1</v>
      </c>
      <c r="G112" s="12">
        <f>IF($B112='Unit list'!$D$1,E112,-1)</f>
        <v>-1</v>
      </c>
      <c r="H112" s="15">
        <f>IF($A112='Unit list'!$A$1,D112,-1)</f>
        <v>-1</v>
      </c>
      <c r="I112" s="12">
        <f>IF($A112='Unit list'!$A$1,E112,-1)</f>
        <v>-1</v>
      </c>
      <c r="J112" s="12"/>
      <c r="K112" s="11">
        <f t="shared" si="9"/>
        <v>110</v>
      </c>
      <c r="L112" s="17">
        <v>109</v>
      </c>
      <c r="M112" s="18">
        <f t="shared" si="5"/>
        <v>0.19076754835769488</v>
      </c>
      <c r="N112" s="18">
        <f t="shared" si="6"/>
        <v>0.35778408018416374</v>
      </c>
      <c r="O112" s="18">
        <f t="shared" si="7"/>
        <v>0.16020067799287982</v>
      </c>
      <c r="P112" s="18">
        <f t="shared" si="8"/>
        <v>0.42658147055210566</v>
      </c>
      <c r="Q112" s="12">
        <f>'HbA1c-1516'!$I$187</f>
        <v>0.26600000000000001</v>
      </c>
    </row>
    <row r="113" spans="1:17" x14ac:dyDescent="0.25">
      <c r="A113" t="s">
        <v>814</v>
      </c>
      <c r="B113" s="3" t="str">
        <f>VLOOKUP($A113,'Unit list'!$B$4:$D$176,3,0)</f>
        <v>West Midlands</v>
      </c>
      <c r="D113" s="182">
        <v>160</v>
      </c>
      <c r="E113" s="179">
        <v>0.20807867029508739</v>
      </c>
      <c r="F113" s="15">
        <f>IF($B113='Unit list'!$D$1,D113,-1)</f>
        <v>-1</v>
      </c>
      <c r="G113" s="12">
        <f>IF($B113='Unit list'!$D$1,E113,-1)</f>
        <v>-1</v>
      </c>
      <c r="H113" s="15">
        <f>IF($A113='Unit list'!$A$1,D113,-1)</f>
        <v>-1</v>
      </c>
      <c r="I113" s="12">
        <f>IF($A113='Unit list'!$A$1,E113,-1)</f>
        <v>-1</v>
      </c>
      <c r="J113" s="12"/>
      <c r="K113" s="11">
        <f t="shared" si="9"/>
        <v>111</v>
      </c>
      <c r="L113" s="17">
        <v>110</v>
      </c>
      <c r="M113" s="18">
        <f t="shared" si="5"/>
        <v>0.19106561565177269</v>
      </c>
      <c r="N113" s="18">
        <f t="shared" si="6"/>
        <v>0.35734081846595278</v>
      </c>
      <c r="O113" s="18">
        <f t="shared" si="7"/>
        <v>0.16058149091821047</v>
      </c>
      <c r="P113" s="18">
        <f t="shared" si="8"/>
        <v>0.42583317858808117</v>
      </c>
      <c r="Q113" s="12">
        <f>'HbA1c-1516'!$I$187</f>
        <v>0.26600000000000001</v>
      </c>
    </row>
    <row r="114" spans="1:17" x14ac:dyDescent="0.25">
      <c r="A114" t="s">
        <v>815</v>
      </c>
      <c r="B114" s="3" t="str">
        <f>VLOOKUP($A114,'Unit list'!$B$4:$D$176,3,0)</f>
        <v>South Central</v>
      </c>
      <c r="D114" s="182">
        <v>111</v>
      </c>
      <c r="E114" s="179">
        <v>0.33091061666851052</v>
      </c>
      <c r="F114" s="15">
        <f>IF($B114='Unit list'!$D$1,D114,-1)</f>
        <v>-1</v>
      </c>
      <c r="G114" s="12">
        <f>IF($B114='Unit list'!$D$1,E114,-1)</f>
        <v>-1</v>
      </c>
      <c r="H114" s="15">
        <f>IF($A114='Unit list'!$A$1,D114,-1)</f>
        <v>-1</v>
      </c>
      <c r="I114" s="12">
        <f>IF($A114='Unit list'!$A$1,E114,-1)</f>
        <v>-1</v>
      </c>
      <c r="J114" s="12"/>
      <c r="K114" s="11">
        <f t="shared" si="9"/>
        <v>112</v>
      </c>
      <c r="L114" s="17">
        <v>111</v>
      </c>
      <c r="M114" s="18">
        <f t="shared" si="5"/>
        <v>0.19136005380274584</v>
      </c>
      <c r="N114" s="18">
        <f t="shared" si="6"/>
        <v>0.35690371109229851</v>
      </c>
      <c r="O114" s="18">
        <f t="shared" si="7"/>
        <v>0.1609580265430692</v>
      </c>
      <c r="P114" s="18">
        <f t="shared" si="8"/>
        <v>0.42509484472029613</v>
      </c>
      <c r="Q114" s="12">
        <f>'HbA1c-1516'!$I$187</f>
        <v>0.26600000000000001</v>
      </c>
    </row>
    <row r="115" spans="1:17" x14ac:dyDescent="0.25">
      <c r="A115" t="s">
        <v>816</v>
      </c>
      <c r="B115" s="3" t="str">
        <f>VLOOKUP($A115,'Unit list'!$B$4:$D$176,3,0)</f>
        <v>East of England</v>
      </c>
      <c r="D115" s="182">
        <v>140</v>
      </c>
      <c r="E115" s="179">
        <v>0.28962664754330569</v>
      </c>
      <c r="F115" s="15">
        <f>IF($B115='Unit list'!$D$1,D115,-1)</f>
        <v>140</v>
      </c>
      <c r="G115" s="12">
        <f>IF($B115='Unit list'!$D$1,E115,-1)</f>
        <v>0.28962664754330569</v>
      </c>
      <c r="H115" s="15">
        <f>IF($A115='Unit list'!$A$1,D115,-1)</f>
        <v>-1</v>
      </c>
      <c r="I115" s="12">
        <f>IF($A115='Unit list'!$A$1,E115,-1)</f>
        <v>-1</v>
      </c>
      <c r="J115" s="12"/>
      <c r="K115" s="11">
        <f t="shared" si="9"/>
        <v>113</v>
      </c>
      <c r="L115" s="17">
        <v>112</v>
      </c>
      <c r="M115" s="18">
        <f t="shared" si="5"/>
        <v>0.19165093680128609</v>
      </c>
      <c r="N115" s="18">
        <f t="shared" si="6"/>
        <v>0.35647261876351743</v>
      </c>
      <c r="O115" s="18">
        <f t="shared" si="7"/>
        <v>0.16133036584105767</v>
      </c>
      <c r="P115" s="18">
        <f t="shared" si="8"/>
        <v>0.42436625332348132</v>
      </c>
      <c r="Q115" s="12">
        <f>'HbA1c-1516'!$I$187</f>
        <v>0.26600000000000001</v>
      </c>
    </row>
    <row r="116" spans="1:17" x14ac:dyDescent="0.25">
      <c r="A116" t="s">
        <v>817</v>
      </c>
      <c r="B116" s="3" t="str">
        <f>VLOOKUP($A116,'Unit list'!$B$4:$D$176,3,0)</f>
        <v>Yorkshire and Humber</v>
      </c>
      <c r="D116" s="182">
        <v>125</v>
      </c>
      <c r="E116" s="179">
        <v>0.24453156445003923</v>
      </c>
      <c r="F116" s="15">
        <f>IF($B116='Unit list'!$D$1,D116,-1)</f>
        <v>-1</v>
      </c>
      <c r="G116" s="12">
        <f>IF($B116='Unit list'!$D$1,E116,-1)</f>
        <v>-1</v>
      </c>
      <c r="H116" s="15">
        <f>IF($A116='Unit list'!$A$1,D116,-1)</f>
        <v>-1</v>
      </c>
      <c r="I116" s="12">
        <f>IF($A116='Unit list'!$A$1,E116,-1)</f>
        <v>-1</v>
      </c>
      <c r="J116" s="12"/>
      <c r="K116" s="11">
        <f t="shared" si="9"/>
        <v>114</v>
      </c>
      <c r="L116" s="17">
        <v>113</v>
      </c>
      <c r="M116" s="18">
        <f t="shared" si="5"/>
        <v>0.19193833652801895</v>
      </c>
      <c r="N116" s="18">
        <f t="shared" si="6"/>
        <v>0.3560474065228294</v>
      </c>
      <c r="O116" s="18">
        <f t="shared" si="7"/>
        <v>0.1616985876331741</v>
      </c>
      <c r="P116" s="18">
        <f t="shared" si="8"/>
        <v>0.42364719519894689</v>
      </c>
      <c r="Q116" s="12">
        <f>'HbA1c-1516'!$I$187</f>
        <v>0.26600000000000001</v>
      </c>
    </row>
    <row r="117" spans="1:17" x14ac:dyDescent="0.25">
      <c r="A117" t="s">
        <v>818</v>
      </c>
      <c r="B117" s="3" t="str">
        <f>VLOOKUP($A117,'Unit list'!$B$4:$D$176,3,0)</f>
        <v>North East</v>
      </c>
      <c r="D117" s="182">
        <v>103</v>
      </c>
      <c r="E117" s="179">
        <v>0.24000054221627498</v>
      </c>
      <c r="F117" s="15">
        <f>IF($B117='Unit list'!$D$1,D117,-1)</f>
        <v>-1</v>
      </c>
      <c r="G117" s="12">
        <f>IF($B117='Unit list'!$D$1,E117,-1)</f>
        <v>-1</v>
      </c>
      <c r="H117" s="15">
        <f>IF($A117='Unit list'!$A$1,D117,-1)</f>
        <v>-1</v>
      </c>
      <c r="I117" s="12">
        <f>IF($A117='Unit list'!$A$1,E117,-1)</f>
        <v>-1</v>
      </c>
      <c r="J117" s="12"/>
      <c r="K117" s="11">
        <f t="shared" si="9"/>
        <v>115</v>
      </c>
      <c r="L117" s="17">
        <v>114</v>
      </c>
      <c r="M117" s="18">
        <f t="shared" si="5"/>
        <v>0.19222232283063223</v>
      </c>
      <c r="N117" s="18">
        <f t="shared" si="6"/>
        <v>0.35562794358463368</v>
      </c>
      <c r="O117" s="18">
        <f t="shared" si="7"/>
        <v>0.16206276866134497</v>
      </c>
      <c r="P117" s="18">
        <f t="shared" si="8"/>
        <v>0.42293746733170606</v>
      </c>
      <c r="Q117" s="12">
        <f>'HbA1c-1516'!$I$187</f>
        <v>0.26600000000000001</v>
      </c>
    </row>
    <row r="118" spans="1:17" x14ac:dyDescent="0.25">
      <c r="A118" t="s">
        <v>819</v>
      </c>
      <c r="B118" s="3" t="str">
        <f>VLOOKUP($A118,'Unit list'!$B$4:$D$176,3,0)</f>
        <v>London and South East</v>
      </c>
      <c r="D118" s="182">
        <v>103</v>
      </c>
      <c r="E118" s="179">
        <v>0.18417108690234535</v>
      </c>
      <c r="F118" s="15">
        <f>IF($B118='Unit list'!$D$1,D118,-1)</f>
        <v>-1</v>
      </c>
      <c r="G118" s="12">
        <f>IF($B118='Unit list'!$D$1,E118,-1)</f>
        <v>-1</v>
      </c>
      <c r="H118" s="15">
        <f>IF($A118='Unit list'!$A$1,D118,-1)</f>
        <v>-1</v>
      </c>
      <c r="I118" s="12">
        <f>IF($A118='Unit list'!$A$1,E118,-1)</f>
        <v>-1</v>
      </c>
      <c r="J118" s="12"/>
      <c r="K118" s="11">
        <f t="shared" si="9"/>
        <v>116</v>
      </c>
      <c r="L118" s="17">
        <v>115</v>
      </c>
      <c r="M118" s="18">
        <f t="shared" si="5"/>
        <v>0.19250296359755587</v>
      </c>
      <c r="N118" s="18">
        <f t="shared" si="6"/>
        <v>0.35521410317098406</v>
      </c>
      <c r="O118" s="18">
        <f t="shared" si="7"/>
        <v>0.16242298365889463</v>
      </c>
      <c r="P118" s="18">
        <f t="shared" si="8"/>
        <v>0.42223687265868159</v>
      </c>
      <c r="Q118" s="12">
        <f>'HbA1c-1516'!$I$187</f>
        <v>0.26600000000000001</v>
      </c>
    </row>
    <row r="119" spans="1:17" x14ac:dyDescent="0.25">
      <c r="A119" t="s">
        <v>820</v>
      </c>
      <c r="B119" s="3" t="str">
        <f>VLOOKUP($A119,'Unit list'!$B$4:$D$176,3,0)</f>
        <v>South West</v>
      </c>
      <c r="D119" s="182">
        <v>123</v>
      </c>
      <c r="E119" s="179">
        <v>0.12826371558158992</v>
      </c>
      <c r="F119" s="15">
        <f>IF($B119='Unit list'!$D$1,D119,-1)</f>
        <v>-1</v>
      </c>
      <c r="G119" s="12">
        <f>IF($B119='Unit list'!$D$1,E119,-1)</f>
        <v>-1</v>
      </c>
      <c r="H119" s="15">
        <f>IF($A119='Unit list'!$A$1,D119,-1)</f>
        <v>-1</v>
      </c>
      <c r="I119" s="12">
        <f>IF($A119='Unit list'!$A$1,E119,-1)</f>
        <v>-1</v>
      </c>
      <c r="J119" s="12"/>
      <c r="K119" s="11">
        <f t="shared" si="9"/>
        <v>117</v>
      </c>
      <c r="L119" s="17">
        <v>116</v>
      </c>
      <c r="M119" s="18">
        <f t="shared" si="5"/>
        <v>0.19278032482839325</v>
      </c>
      <c r="N119" s="18">
        <f t="shared" si="6"/>
        <v>0.35480576235580491</v>
      </c>
      <c r="O119" s="18">
        <f t="shared" si="7"/>
        <v>0.1627793054181024</v>
      </c>
      <c r="P119" s="18">
        <f t="shared" si="8"/>
        <v>0.42154521984740539</v>
      </c>
      <c r="Q119" s="12">
        <f>'HbA1c-1516'!$I$187</f>
        <v>0.26600000000000001</v>
      </c>
    </row>
    <row r="120" spans="1:17" x14ac:dyDescent="0.25">
      <c r="A120" t="s">
        <v>821</v>
      </c>
      <c r="B120" s="3" t="str">
        <f>VLOOKUP($A120,'Unit list'!$B$4:$D$176,3,0)</f>
        <v>North West</v>
      </c>
      <c r="D120" s="182">
        <v>146</v>
      </c>
      <c r="E120" s="179">
        <v>0.38728770937214813</v>
      </c>
      <c r="F120" s="15">
        <f>IF($B120='Unit list'!$D$1,D120,-1)</f>
        <v>-1</v>
      </c>
      <c r="G120" s="12">
        <f>IF($B120='Unit list'!$D$1,E120,-1)</f>
        <v>-1</v>
      </c>
      <c r="H120" s="15">
        <f>IF($A120='Unit list'!$A$1,D120,-1)</f>
        <v>-1</v>
      </c>
      <c r="I120" s="12">
        <f>IF($A120='Unit list'!$A$1,E120,-1)</f>
        <v>-1</v>
      </c>
      <c r="J120" s="12"/>
      <c r="K120" s="11">
        <f t="shared" si="9"/>
        <v>118</v>
      </c>
      <c r="L120" s="17">
        <v>117</v>
      </c>
      <c r="M120" s="18">
        <f t="shared" si="5"/>
        <v>0.19305447070127238</v>
      </c>
      <c r="N120" s="18">
        <f t="shared" si="6"/>
        <v>0.35440280191642071</v>
      </c>
      <c r="O120" s="18">
        <f t="shared" si="7"/>
        <v>0.16313180485499035</v>
      </c>
      <c r="P120" s="18">
        <f t="shared" si="8"/>
        <v>0.42086232308465377</v>
      </c>
      <c r="Q120" s="12">
        <f>'HbA1c-1516'!$I$187</f>
        <v>0.26600000000000001</v>
      </c>
    </row>
    <row r="121" spans="1:17" x14ac:dyDescent="0.25">
      <c r="A121" t="s">
        <v>822</v>
      </c>
      <c r="B121" s="3" t="str">
        <f>VLOOKUP($A121,'Unit list'!$B$4:$D$176,3,0)</f>
        <v>East of England</v>
      </c>
      <c r="D121" s="182">
        <v>128</v>
      </c>
      <c r="E121" s="179">
        <v>0.31764235536430152</v>
      </c>
      <c r="F121" s="15">
        <f>IF($B121='Unit list'!$D$1,D121,-1)</f>
        <v>128</v>
      </c>
      <c r="G121" s="12">
        <f>IF($B121='Unit list'!$D$1,E121,-1)</f>
        <v>0.31764235536430152</v>
      </c>
      <c r="H121" s="15">
        <f>IF($A121='Unit list'!$A$1,D121,-1)</f>
        <v>-1</v>
      </c>
      <c r="I121" s="12">
        <f>IF($A121='Unit list'!$A$1,E121,-1)</f>
        <v>-1</v>
      </c>
      <c r="J121" s="12"/>
      <c r="K121" s="11">
        <f t="shared" si="9"/>
        <v>119</v>
      </c>
      <c r="L121" s="17">
        <v>118</v>
      </c>
      <c r="M121" s="18">
        <f t="shared" si="5"/>
        <v>0.19332546363727438</v>
      </c>
      <c r="N121" s="18">
        <f t="shared" si="6"/>
        <v>0.3540051061919961</v>
      </c>
      <c r="O121" s="18">
        <f t="shared" si="7"/>
        <v>0.16348055107147336</v>
      </c>
      <c r="P121" s="18">
        <f t="shared" si="8"/>
        <v>0.4201880018744989</v>
      </c>
      <c r="Q121" s="12">
        <f>'HbA1c-1516'!$I$187</f>
        <v>0.26600000000000001</v>
      </c>
    </row>
    <row r="122" spans="1:17" x14ac:dyDescent="0.25">
      <c r="A122" t="s">
        <v>823</v>
      </c>
      <c r="B122" s="3" t="str">
        <f>VLOOKUP($A122,'Unit list'!$B$4:$D$176,3,0)</f>
        <v>London and South East</v>
      </c>
      <c r="D122" s="182">
        <v>55</v>
      </c>
      <c r="E122" s="179">
        <v>0.38810537768912623</v>
      </c>
      <c r="F122" s="15">
        <f>IF($B122='Unit list'!$D$1,D122,-1)</f>
        <v>-1</v>
      </c>
      <c r="G122" s="12">
        <f>IF($B122='Unit list'!$D$1,E122,-1)</f>
        <v>-1</v>
      </c>
      <c r="H122" s="15">
        <f>IF($A122='Unit list'!$A$1,D122,-1)</f>
        <v>-1</v>
      </c>
      <c r="I122" s="12">
        <f>IF($A122='Unit list'!$A$1,E122,-1)</f>
        <v>-1</v>
      </c>
      <c r="J122" s="12"/>
      <c r="K122" s="11">
        <f t="shared" si="9"/>
        <v>120</v>
      </c>
      <c r="L122" s="17">
        <v>119</v>
      </c>
      <c r="M122" s="18">
        <f t="shared" si="5"/>
        <v>0.19359336436208949</v>
      </c>
      <c r="N122" s="18">
        <f t="shared" si="6"/>
        <v>0.35361256294851334</v>
      </c>
      <c r="O122" s="18">
        <f t="shared" si="7"/>
        <v>0.16382561141499977</v>
      </c>
      <c r="P122" s="18">
        <f t="shared" si="8"/>
        <v>0.41952208084528458</v>
      </c>
      <c r="Q122" s="12">
        <f>'HbA1c-1516'!$I$187</f>
        <v>0.26600000000000001</v>
      </c>
    </row>
    <row r="123" spans="1:17" x14ac:dyDescent="0.25">
      <c r="A123" t="s">
        <v>824</v>
      </c>
      <c r="B123" s="3" t="str">
        <f>VLOOKUP($A123,'Unit list'!$B$4:$D$176,3,0)</f>
        <v>South Central</v>
      </c>
      <c r="D123" s="182">
        <v>116</v>
      </c>
      <c r="E123" s="179">
        <v>0.35538790962432015</v>
      </c>
      <c r="F123" s="15">
        <f>IF($B123='Unit list'!$D$1,D123,-1)</f>
        <v>-1</v>
      </c>
      <c r="G123" s="12">
        <f>IF($B123='Unit list'!$D$1,E123,-1)</f>
        <v>-1</v>
      </c>
      <c r="H123" s="15">
        <f>IF($A123='Unit list'!$A$1,D123,-1)</f>
        <v>-1</v>
      </c>
      <c r="I123" s="12">
        <f>IF($A123='Unit list'!$A$1,E123,-1)</f>
        <v>-1</v>
      </c>
      <c r="J123" s="12"/>
      <c r="K123" s="11">
        <f t="shared" si="9"/>
        <v>121</v>
      </c>
      <c r="L123" s="17">
        <v>120</v>
      </c>
      <c r="M123" s="18">
        <f t="shared" si="5"/>
        <v>0.19385823196503968</v>
      </c>
      <c r="N123" s="18">
        <f t="shared" si="6"/>
        <v>0.35322506324993064</v>
      </c>
      <c r="O123" s="18">
        <f t="shared" si="7"/>
        <v>0.16416705153580066</v>
      </c>
      <c r="P123" s="18">
        <f t="shared" si="8"/>
        <v>0.418864389565066</v>
      </c>
      <c r="Q123" s="12">
        <f>'HbA1c-1516'!$I$187</f>
        <v>0.26600000000000001</v>
      </c>
    </row>
    <row r="124" spans="1:17" x14ac:dyDescent="0.25">
      <c r="A124" t="s">
        <v>825</v>
      </c>
      <c r="B124" s="3" t="str">
        <f>VLOOKUP($A124,'Unit list'!$B$4:$D$176,3,0)</f>
        <v>North East</v>
      </c>
      <c r="D124" s="182">
        <v>279</v>
      </c>
      <c r="E124" s="179">
        <v>0.14381337047803203</v>
      </c>
      <c r="F124" s="15">
        <f>IF($B124='Unit list'!$D$1,D124,-1)</f>
        <v>-1</v>
      </c>
      <c r="G124" s="12">
        <f>IF($B124='Unit list'!$D$1,E124,-1)</f>
        <v>-1</v>
      </c>
      <c r="H124" s="15">
        <f>IF($A124='Unit list'!$A$1,D124,-1)</f>
        <v>-1</v>
      </c>
      <c r="I124" s="12">
        <f>IF($A124='Unit list'!$A$1,E124,-1)</f>
        <v>-1</v>
      </c>
      <c r="J124" s="12"/>
      <c r="K124" s="11">
        <f t="shared" si="9"/>
        <v>122</v>
      </c>
      <c r="L124" s="17">
        <v>121</v>
      </c>
      <c r="M124" s="18">
        <f t="shared" si="5"/>
        <v>0.19412012395560163</v>
      </c>
      <c r="N124" s="18">
        <f t="shared" si="6"/>
        <v>0.35284250133519413</v>
      </c>
      <c r="O124" s="18">
        <f t="shared" si="7"/>
        <v>0.16450493544186173</v>
      </c>
      <c r="P124" s="18">
        <f t="shared" si="8"/>
        <v>0.41821476236507987</v>
      </c>
      <c r="Q124" s="12">
        <f>'HbA1c-1516'!$I$187</f>
        <v>0.26600000000000001</v>
      </c>
    </row>
    <row r="125" spans="1:17" x14ac:dyDescent="0.25">
      <c r="A125" t="s">
        <v>826</v>
      </c>
      <c r="B125" s="3" t="str">
        <f>VLOOKUP($A125,'Unit list'!$B$4:$D$176,3,0)</f>
        <v>North East</v>
      </c>
      <c r="D125" s="182">
        <v>152</v>
      </c>
      <c r="E125" s="179">
        <v>0.2765216809446151</v>
      </c>
      <c r="F125" s="15">
        <f>IF($B125='Unit list'!$D$1,D125,-1)</f>
        <v>-1</v>
      </c>
      <c r="G125" s="12">
        <f>IF($B125='Unit list'!$D$1,E125,-1)</f>
        <v>-1</v>
      </c>
      <c r="H125" s="15">
        <f>IF($A125='Unit list'!$A$1,D125,-1)</f>
        <v>-1</v>
      </c>
      <c r="I125" s="12">
        <f>IF($A125='Unit list'!$A$1,E125,-1)</f>
        <v>-1</v>
      </c>
      <c r="J125" s="12"/>
      <c r="K125" s="11">
        <f t="shared" si="9"/>
        <v>123</v>
      </c>
      <c r="L125" s="17">
        <v>122</v>
      </c>
      <c r="M125" s="18">
        <f t="shared" si="5"/>
        <v>0.1943790963175529</v>
      </c>
      <c r="N125" s="18">
        <f t="shared" si="6"/>
        <v>0.35246477450078995</v>
      </c>
      <c r="O125" s="18">
        <f t="shared" si="7"/>
        <v>0.16483932555172337</v>
      </c>
      <c r="P125" s="18">
        <f t="shared" si="8"/>
        <v>0.41757303817083535</v>
      </c>
      <c r="Q125" s="12">
        <f>'HbA1c-1516'!$I$187</f>
        <v>0.26600000000000001</v>
      </c>
    </row>
    <row r="126" spans="1:17" x14ac:dyDescent="0.25">
      <c r="A126" t="s">
        <v>827</v>
      </c>
      <c r="B126" s="3" t="str">
        <f>VLOOKUP($A126,'Unit list'!$B$4:$D$176,3,0)</f>
        <v>Yorkshire and Humber</v>
      </c>
      <c r="D126" s="182">
        <v>121</v>
      </c>
      <c r="E126" s="179">
        <v>0.25885334054095854</v>
      </c>
      <c r="F126" s="15">
        <f>IF($B126='Unit list'!$D$1,D126,-1)</f>
        <v>-1</v>
      </c>
      <c r="G126" s="12">
        <f>IF($B126='Unit list'!$D$1,E126,-1)</f>
        <v>-1</v>
      </c>
      <c r="H126" s="15">
        <f>IF($A126='Unit list'!$A$1,D126,-1)</f>
        <v>-1</v>
      </c>
      <c r="I126" s="12">
        <f>IF($A126='Unit list'!$A$1,E126,-1)</f>
        <v>-1</v>
      </c>
      <c r="J126" s="12"/>
      <c r="K126" s="11">
        <f t="shared" si="9"/>
        <v>124</v>
      </c>
      <c r="L126" s="17">
        <v>123</v>
      </c>
      <c r="M126" s="18">
        <f t="shared" si="5"/>
        <v>0.19463520356086014</v>
      </c>
      <c r="N126" s="18">
        <f t="shared" si="6"/>
        <v>0.3520917829885456</v>
      </c>
      <c r="O126" s="18">
        <f t="shared" si="7"/>
        <v>0.16517028274521092</v>
      </c>
      <c r="P126" s="18">
        <f t="shared" si="8"/>
        <v>0.41693906034044226</v>
      </c>
      <c r="Q126" s="12">
        <f>'HbA1c-1516'!$I$187</f>
        <v>0.26600000000000001</v>
      </c>
    </row>
    <row r="127" spans="1:17" x14ac:dyDescent="0.25">
      <c r="A127" t="s">
        <v>828</v>
      </c>
      <c r="B127" s="3" t="str">
        <f>VLOOKUP($A127,'Unit list'!$B$4:$D$176,3,0)</f>
        <v>North West</v>
      </c>
      <c r="D127" s="182">
        <v>175</v>
      </c>
      <c r="E127" s="179">
        <v>0.23558844531378825</v>
      </c>
      <c r="F127" s="15">
        <f>IF($B127='Unit list'!$D$1,D127,-1)</f>
        <v>-1</v>
      </c>
      <c r="G127" s="12">
        <f>IF($B127='Unit list'!$D$1,E127,-1)</f>
        <v>-1</v>
      </c>
      <c r="H127" s="15">
        <f>IF($A127='Unit list'!$A$1,D127,-1)</f>
        <v>-1</v>
      </c>
      <c r="I127" s="12">
        <f>IF($A127='Unit list'!$A$1,E127,-1)</f>
        <v>-1</v>
      </c>
      <c r="J127" s="12"/>
      <c r="K127" s="11">
        <f t="shared" si="9"/>
        <v>125</v>
      </c>
      <c r="L127" s="17">
        <v>124</v>
      </c>
      <c r="M127" s="18">
        <f t="shared" si="5"/>
        <v>0.19488849877141881</v>
      </c>
      <c r="N127" s="18">
        <f t="shared" si="6"/>
        <v>0.35172342987840671</v>
      </c>
      <c r="O127" s="18">
        <f t="shared" si="7"/>
        <v>0.16549786641219028</v>
      </c>
      <c r="P127" s="18">
        <f t="shared" si="8"/>
        <v>0.41631267650981235</v>
      </c>
      <c r="Q127" s="12">
        <f>'HbA1c-1516'!$I$187</f>
        <v>0.26600000000000001</v>
      </c>
    </row>
    <row r="128" spans="1:17" x14ac:dyDescent="0.25">
      <c r="A128" t="s">
        <v>829</v>
      </c>
      <c r="B128" s="3" t="str">
        <f>VLOOKUP($A128,'Unit list'!$B$4:$D$176,3,0)</f>
        <v>East Midlands</v>
      </c>
      <c r="D128" s="182">
        <v>35</v>
      </c>
      <c r="E128" s="179">
        <v>0.37942610438930968</v>
      </c>
      <c r="F128" s="15">
        <f>IF($B128='Unit list'!$D$1,D128,-1)</f>
        <v>-1</v>
      </c>
      <c r="G128" s="12">
        <f>IF($B128='Unit list'!$D$1,E128,-1)</f>
        <v>-1</v>
      </c>
      <c r="H128" s="15">
        <f>IF($A128='Unit list'!$A$1,D128,-1)</f>
        <v>-1</v>
      </c>
      <c r="I128" s="12">
        <f>IF($A128='Unit list'!$A$1,E128,-1)</f>
        <v>-1</v>
      </c>
      <c r="J128" s="12"/>
      <c r="K128" s="11">
        <f t="shared" si="9"/>
        <v>126</v>
      </c>
      <c r="L128" s="17">
        <v>125</v>
      </c>
      <c r="M128" s="18">
        <f t="shared" si="5"/>
        <v>0.19513903365875071</v>
      </c>
      <c r="N128" s="18">
        <f t="shared" si="6"/>
        <v>0.35135962098593065</v>
      </c>
      <c r="O128" s="18">
        <f t="shared" si="7"/>
        <v>0.16582213449943931</v>
      </c>
      <c r="P128" s="18">
        <f t="shared" si="8"/>
        <v>0.41569373844439444</v>
      </c>
      <c r="Q128" s="12">
        <f>'HbA1c-1516'!$I$187</f>
        <v>0.26600000000000001</v>
      </c>
    </row>
    <row r="129" spans="1:17" x14ac:dyDescent="0.25">
      <c r="A129" t="s">
        <v>830</v>
      </c>
      <c r="B129" s="3" t="str">
        <f>VLOOKUP($A129,'Unit list'!$B$4:$D$176,3,0)</f>
        <v>South Central</v>
      </c>
      <c r="D129" s="182">
        <v>106</v>
      </c>
      <c r="E129" s="179">
        <v>0.32632626483703353</v>
      </c>
      <c r="F129" s="15">
        <f>IF($B129='Unit list'!$D$1,D129,-1)</f>
        <v>-1</v>
      </c>
      <c r="G129" s="12">
        <f>IF($B129='Unit list'!$D$1,E129,-1)</f>
        <v>-1</v>
      </c>
      <c r="H129" s="15">
        <f>IF($A129='Unit list'!$A$1,D129,-1)</f>
        <v>-1</v>
      </c>
      <c r="I129" s="12">
        <f>IF($A129='Unit list'!$A$1,E129,-1)</f>
        <v>-1</v>
      </c>
      <c r="J129" s="12"/>
      <c r="K129" s="11">
        <f t="shared" si="9"/>
        <v>127</v>
      </c>
      <c r="L129" s="17">
        <v>126</v>
      </c>
      <c r="M129" s="18">
        <f t="shared" si="5"/>
        <v>0.19538685860175617</v>
      </c>
      <c r="N129" s="18">
        <f t="shared" si="6"/>
        <v>0.35100026476425389</v>
      </c>
      <c r="O129" s="18">
        <f t="shared" si="7"/>
        <v>0.16614314355572093</v>
      </c>
      <c r="P129" s="18">
        <f t="shared" si="8"/>
        <v>0.41508210189711747</v>
      </c>
      <c r="Q129" s="12">
        <f>'HbA1c-1516'!$I$187</f>
        <v>0.26600000000000001</v>
      </c>
    </row>
    <row r="130" spans="1:17" x14ac:dyDescent="0.25">
      <c r="A130" t="s">
        <v>831</v>
      </c>
      <c r="B130" s="3" t="str">
        <f>VLOOKUP($A130,'Unit list'!$B$4:$D$176,3,0)</f>
        <v>North West</v>
      </c>
      <c r="D130" s="182">
        <v>155</v>
      </c>
      <c r="E130" s="179">
        <v>0.17483827193020629</v>
      </c>
      <c r="F130" s="15">
        <f>IF($B130='Unit list'!$D$1,D130,-1)</f>
        <v>-1</v>
      </c>
      <c r="G130" s="12">
        <f>IF($B130='Unit list'!$D$1,E130,-1)</f>
        <v>-1</v>
      </c>
      <c r="H130" s="15">
        <f>IF($A130='Unit list'!$A$1,D130,-1)</f>
        <v>-1</v>
      </c>
      <c r="I130" s="12">
        <f>IF($A130='Unit list'!$A$1,E130,-1)</f>
        <v>-1</v>
      </c>
      <c r="J130" s="12"/>
      <c r="K130" s="11">
        <f t="shared" si="9"/>
        <v>128</v>
      </c>
      <c r="L130" s="17">
        <v>127</v>
      </c>
      <c r="M130" s="18">
        <f t="shared" si="5"/>
        <v>0.19563202269261507</v>
      </c>
      <c r="N130" s="18">
        <f t="shared" si="6"/>
        <v>0.35064527221030539</v>
      </c>
      <c r="O130" s="18">
        <f t="shared" si="7"/>
        <v>0.16646094877513931</v>
      </c>
      <c r="P130" s="18">
        <f t="shared" si="8"/>
        <v>0.41447762647224085</v>
      </c>
      <c r="Q130" s="12">
        <f>'HbA1c-1516'!$I$187</f>
        <v>0.26600000000000001</v>
      </c>
    </row>
    <row r="131" spans="1:17" x14ac:dyDescent="0.25">
      <c r="A131" t="s">
        <v>832</v>
      </c>
      <c r="B131" s="3" t="str">
        <f>VLOOKUP($A131,'Unit list'!$B$4:$D$176,3,0)</f>
        <v>East of England</v>
      </c>
      <c r="D131" s="182">
        <v>165</v>
      </c>
      <c r="E131" s="179">
        <v>0.41601446867642117</v>
      </c>
      <c r="F131" s="15">
        <f>IF($B131='Unit list'!$D$1,D131,-1)</f>
        <v>165</v>
      </c>
      <c r="G131" s="12">
        <f>IF($B131='Unit list'!$D$1,E131,-1)</f>
        <v>0.41601446867642117</v>
      </c>
      <c r="H131" s="15">
        <f>IF($A131='Unit list'!$A$1,D131,-1)</f>
        <v>-1</v>
      </c>
      <c r="I131" s="12">
        <f>IF($A131='Unit list'!$A$1,E131,-1)</f>
        <v>-1</v>
      </c>
      <c r="J131" s="12"/>
      <c r="K131" s="11">
        <f t="shared" si="9"/>
        <v>129</v>
      </c>
      <c r="L131" s="17">
        <v>128</v>
      </c>
      <c r="M131" s="18">
        <f t="shared" si="5"/>
        <v>0.19587457377892503</v>
      </c>
      <c r="N131" s="18">
        <f t="shared" si="6"/>
        <v>0.35029455677505156</v>
      </c>
      <c r="O131" s="18">
        <f t="shared" si="7"/>
        <v>0.16677560403885608</v>
      </c>
      <c r="P131" s="18">
        <f t="shared" si="8"/>
        <v>0.41388017549482264</v>
      </c>
      <c r="Q131" s="12">
        <f>'HbA1c-1516'!$I$187</f>
        <v>0.26600000000000001</v>
      </c>
    </row>
    <row r="132" spans="1:17" x14ac:dyDescent="0.25">
      <c r="A132" t="s">
        <v>833</v>
      </c>
      <c r="B132" s="3" t="str">
        <f>VLOOKUP($A132,'Unit list'!$B$4:$D$176,3,0)</f>
        <v>East of England</v>
      </c>
      <c r="D132" s="182">
        <v>163</v>
      </c>
      <c r="E132" s="179">
        <v>0.20686589070268913</v>
      </c>
      <c r="F132" s="15">
        <f>IF($B132='Unit list'!$D$1,D132,-1)</f>
        <v>163</v>
      </c>
      <c r="G132" s="12">
        <f>IF($B132='Unit list'!$D$1,E132,-1)</f>
        <v>0.20686589070268913</v>
      </c>
      <c r="H132" s="15">
        <f>IF($A132='Unit list'!$A$1,D132,-1)</f>
        <v>-1</v>
      </c>
      <c r="I132" s="12">
        <f>IF($A132='Unit list'!$A$1,E132,-1)</f>
        <v>-1</v>
      </c>
      <c r="J132" s="12"/>
      <c r="K132" s="11">
        <f t="shared" si="9"/>
        <v>130</v>
      </c>
      <c r="L132" s="17">
        <v>129</v>
      </c>
      <c r="M132" s="18">
        <f t="shared" ref="M132:M195" si="10">(2*($L132*$Q132)+NORMSINV((100+95.44)/200)^2-NORMSINV((100+95.44)/200)*SQRT(NORMSINV((100+95.44)/200)^2+4*($L132*$Q132)*(1-$Q132)))/2/($L132+NORMSINV((100+95.44)/200)^2)</f>
        <v>0.19611455850415943</v>
      </c>
      <c r="N132" s="18">
        <f t="shared" ref="N132:N195" si="11">(2*($L132*$Q132)+NORMSINV((100+95.44)/200)^2+NORMSINV((100+95.44)/200)*SQRT(NORMSINV((100+95.44)/200)^2+4*($L132*$Q132)*(1-Q132)))/2/($L132+NORMSINV((100+95.44)/200)^2)</f>
        <v>0.34994803427756827</v>
      </c>
      <c r="O132" s="18">
        <f t="shared" ref="O132:O195" si="12">(2*($L132*$Q132)+NORMSINV((100+99.74)/200)^2-NORMSINV((100+99.74)/200)*SQRT(NORMSINV((100+99.74)/200)^2+4*($L132*$Q132)*(1-$Q132)))/2/($L132+NORMSINV((100+99.74)/200)^2)</f>
        <v>0.16708716195523934</v>
      </c>
      <c r="P132" s="18">
        <f t="shared" ref="P132:P195" si="13">(2*($L132*$Q132)+NORMSINV((100+99.74)/200)^2+NORMSINV((100+99.74)/200)*SQRT(NORMSINV((100+99.74)/200)^2+4*($L132*$Q132)*(1-S132)))/2/($L132+NORMSINV((100+99.74)/200)^2)</f>
        <v>0.41328961588553437</v>
      </c>
      <c r="Q132" s="12">
        <f>'HbA1c-1516'!$I$187</f>
        <v>0.26600000000000001</v>
      </c>
    </row>
    <row r="133" spans="1:17" x14ac:dyDescent="0.25">
      <c r="A133" t="s">
        <v>834</v>
      </c>
      <c r="B133" s="3" t="str">
        <f>VLOOKUP($A133,'Unit list'!$B$4:$D$176,3,0)</f>
        <v>South West</v>
      </c>
      <c r="D133" s="182">
        <v>99</v>
      </c>
      <c r="E133" s="179">
        <v>0.26606074909642424</v>
      </c>
      <c r="F133" s="15">
        <f>IF($B133='Unit list'!$D$1,D133,-1)</f>
        <v>-1</v>
      </c>
      <c r="G133" s="12">
        <f>IF($B133='Unit list'!$D$1,E133,-1)</f>
        <v>-1</v>
      </c>
      <c r="H133" s="15">
        <f>IF($A133='Unit list'!$A$1,D133,-1)</f>
        <v>-1</v>
      </c>
      <c r="I133" s="12">
        <f>IF($A133='Unit list'!$A$1,E133,-1)</f>
        <v>-1</v>
      </c>
      <c r="J133" s="12"/>
      <c r="K133" s="11">
        <f t="shared" si="9"/>
        <v>131</v>
      </c>
      <c r="L133" s="17">
        <v>130</v>
      </c>
      <c r="M133" s="18">
        <f t="shared" si="10"/>
        <v>0.19635202234652444</v>
      </c>
      <c r="N133" s="18">
        <f t="shared" si="11"/>
        <v>0.34960562282275021</v>
      </c>
      <c r="O133" s="18">
        <f t="shared" si="12"/>
        <v>0.16739567389851545</v>
      </c>
      <c r="P133" s="18">
        <f t="shared" si="13"/>
        <v>0.41270581804056783</v>
      </c>
      <c r="Q133" s="12">
        <f>'HbA1c-1516'!$I$187</f>
        <v>0.26600000000000001</v>
      </c>
    </row>
    <row r="134" spans="1:17" x14ac:dyDescent="0.25">
      <c r="A134" t="s">
        <v>835</v>
      </c>
      <c r="B134" s="3" t="str">
        <f>VLOOKUP($A134,'Unit list'!$B$4:$D$176,3,0)</f>
        <v>East Midlands</v>
      </c>
      <c r="D134" s="182">
        <v>151</v>
      </c>
      <c r="E134" s="179">
        <v>0.38371838113790507</v>
      </c>
      <c r="F134" s="15">
        <f>IF($B134='Unit list'!$D$1,D134,-1)</f>
        <v>-1</v>
      </c>
      <c r="G134" s="12">
        <f>IF($B134='Unit list'!$D$1,E134,-1)</f>
        <v>-1</v>
      </c>
      <c r="H134" s="15">
        <f>IF($A134='Unit list'!$A$1,D134,-1)</f>
        <v>-1</v>
      </c>
      <c r="I134" s="12">
        <f>IF($A134='Unit list'!$A$1,E134,-1)</f>
        <v>-1</v>
      </c>
      <c r="J134" s="12"/>
      <c r="K134" s="11">
        <f t="shared" ref="K134:K197" si="14">K133+1</f>
        <v>132</v>
      </c>
      <c r="L134" s="17">
        <v>131</v>
      </c>
      <c r="M134" s="18">
        <f t="shared" si="10"/>
        <v>0.19658700965628925</v>
      </c>
      <c r="N134" s="18">
        <f t="shared" si="11"/>
        <v>0.34926724272247806</v>
      </c>
      <c r="O134" s="18">
        <f t="shared" si="12"/>
        <v>0.16770119004598899</v>
      </c>
      <c r="P134" s="18">
        <f t="shared" si="13"/>
        <v>0.41212865571639012</v>
      </c>
      <c r="Q134" s="12">
        <f>'HbA1c-1516'!$I$187</f>
        <v>0.26600000000000001</v>
      </c>
    </row>
    <row r="135" spans="1:17" x14ac:dyDescent="0.25">
      <c r="A135" t="s">
        <v>836</v>
      </c>
      <c r="B135" s="3" t="str">
        <f>VLOOKUP($A135,'Unit list'!$B$4:$D$176,3,0)</f>
        <v>London and South East</v>
      </c>
      <c r="D135" s="182">
        <v>109</v>
      </c>
      <c r="E135" s="179">
        <v>0.24446932885056957</v>
      </c>
      <c r="F135" s="15">
        <f>IF($B135='Unit list'!$D$1,D135,-1)</f>
        <v>-1</v>
      </c>
      <c r="G135" s="12">
        <f>IF($B135='Unit list'!$D$1,E135,-1)</f>
        <v>-1</v>
      </c>
      <c r="H135" s="15">
        <f>IF($A135='Unit list'!$A$1,D135,-1)</f>
        <v>-1</v>
      </c>
      <c r="I135" s="12">
        <f>IF($A135='Unit list'!$A$1,E135,-1)</f>
        <v>-1</v>
      </c>
      <c r="J135" s="12"/>
      <c r="K135" s="11">
        <f t="shared" si="14"/>
        <v>133</v>
      </c>
      <c r="L135" s="17">
        <v>132</v>
      </c>
      <c r="M135" s="18">
        <f t="shared" si="10"/>
        <v>0.19681956369166043</v>
      </c>
      <c r="N135" s="18">
        <f t="shared" si="11"/>
        <v>0.34893281642007129</v>
      </c>
      <c r="O135" s="18">
        <f t="shared" si="12"/>
        <v>0.16800375941389301</v>
      </c>
      <c r="P135" s="18">
        <f t="shared" si="13"/>
        <v>0.41155800591911817</v>
      </c>
      <c r="Q135" s="12">
        <f>'HbA1c-1516'!$I$187</f>
        <v>0.26600000000000001</v>
      </c>
    </row>
    <row r="136" spans="1:17" x14ac:dyDescent="0.25">
      <c r="A136" t="s">
        <v>837</v>
      </c>
      <c r="B136" s="3" t="str">
        <f>VLOOKUP($A136,'Unit list'!$B$4:$D$176,3,0)</f>
        <v>London and South East</v>
      </c>
      <c r="D136" s="182">
        <v>41</v>
      </c>
      <c r="E136" s="179">
        <v>0.35040525593029259</v>
      </c>
      <c r="F136" s="15">
        <f>IF($B136='Unit list'!$D$1,D136,-1)</f>
        <v>-1</v>
      </c>
      <c r="G136" s="12">
        <f>IF($B136='Unit list'!$D$1,E136,-1)</f>
        <v>-1</v>
      </c>
      <c r="H136" s="15">
        <f>IF($A136='Unit list'!$A$1,D136,-1)</f>
        <v>-1</v>
      </c>
      <c r="I136" s="12">
        <f>IF($A136='Unit list'!$A$1,E136,-1)</f>
        <v>-1</v>
      </c>
      <c r="J136" s="12"/>
      <c r="K136" s="11">
        <f t="shared" si="14"/>
        <v>134</v>
      </c>
      <c r="L136" s="17">
        <v>133</v>
      </c>
      <c r="M136" s="18">
        <f t="shared" si="10"/>
        <v>0.19704972665326728</v>
      </c>
      <c r="N136" s="18">
        <f t="shared" si="11"/>
        <v>0.34860226841786945</v>
      </c>
      <c r="O136" s="18">
        <f t="shared" si="12"/>
        <v>0.16830342989193009</v>
      </c>
      <c r="P136" s="18">
        <f t="shared" si="13"/>
        <v>0.41099374879829692</v>
      </c>
      <c r="Q136" s="12">
        <f>'HbA1c-1516'!$I$187</f>
        <v>0.26600000000000001</v>
      </c>
    </row>
    <row r="137" spans="1:17" x14ac:dyDescent="0.25">
      <c r="A137" t="s">
        <v>838</v>
      </c>
      <c r="B137" s="3" t="str">
        <f>VLOOKUP($A137,'Unit list'!$B$4:$D$176,3,0)</f>
        <v>North West</v>
      </c>
      <c r="D137" s="182">
        <v>108</v>
      </c>
      <c r="E137" s="179">
        <v>0.16987648873846267</v>
      </c>
      <c r="F137" s="15">
        <f>IF($B137='Unit list'!$D$1,D137,-1)</f>
        <v>-1</v>
      </c>
      <c r="G137" s="12">
        <f>IF($B137='Unit list'!$D$1,E137,-1)</f>
        <v>-1</v>
      </c>
      <c r="H137" s="15">
        <f>IF($A137='Unit list'!$A$1,D137,-1)</f>
        <v>-1</v>
      </c>
      <c r="I137" s="12">
        <f>IF($A137='Unit list'!$A$1,E137,-1)</f>
        <v>-1</v>
      </c>
      <c r="J137" s="12"/>
      <c r="K137" s="11">
        <f t="shared" si="14"/>
        <v>135</v>
      </c>
      <c r="L137" s="17">
        <v>134</v>
      </c>
      <c r="M137" s="18">
        <f t="shared" si="10"/>
        <v>0.19727753971732087</v>
      </c>
      <c r="N137" s="18">
        <f t="shared" si="11"/>
        <v>0.34827552520778754</v>
      </c>
      <c r="O137" s="18">
        <f t="shared" si="12"/>
        <v>0.16860024827655939</v>
      </c>
      <c r="P137" s="18">
        <f t="shared" si="13"/>
        <v>0.41043576754487476</v>
      </c>
      <c r="Q137" s="12">
        <f>'HbA1c-1516'!$I$187</f>
        <v>0.26600000000000001</v>
      </c>
    </row>
    <row r="138" spans="1:17" x14ac:dyDescent="0.25">
      <c r="A138" t="s">
        <v>839</v>
      </c>
      <c r="B138" s="3" t="str">
        <f>VLOOKUP($A138,'Unit list'!$B$4:$D$176,3,0)</f>
        <v>West Midlands</v>
      </c>
      <c r="D138" s="182">
        <v>126</v>
      </c>
      <c r="E138" s="179">
        <v>0.34978654324163011</v>
      </c>
      <c r="F138" s="15">
        <f>IF($B138='Unit list'!$D$1,D138,-1)</f>
        <v>-1</v>
      </c>
      <c r="G138" s="12">
        <f>IF($B138='Unit list'!$D$1,E138,-1)</f>
        <v>-1</v>
      </c>
      <c r="H138" s="15">
        <f>IF($A138='Unit list'!$A$1,D138,-1)</f>
        <v>-1</v>
      </c>
      <c r="I138" s="12">
        <f>IF($A138='Unit list'!$A$1,E138,-1)</f>
        <v>-1</v>
      </c>
      <c r="J138" s="12"/>
      <c r="K138" s="11">
        <f t="shared" si="14"/>
        <v>136</v>
      </c>
      <c r="L138" s="17">
        <v>135</v>
      </c>
      <c r="M138" s="18">
        <f t="shared" si="10"/>
        <v>0.19750304306750704</v>
      </c>
      <c r="N138" s="18">
        <f t="shared" si="11"/>
        <v>0.34795251520470355</v>
      </c>
      <c r="O138" s="18">
        <f t="shared" si="12"/>
        <v>0.16889426030308372</v>
      </c>
      <c r="P138" s="18">
        <f t="shared" si="13"/>
        <v>0.40988394829318314</v>
      </c>
      <c r="Q138" s="12">
        <f>'HbA1c-1516'!$I$187</f>
        <v>0.26600000000000001</v>
      </c>
    </row>
    <row r="139" spans="1:17" x14ac:dyDescent="0.25">
      <c r="A139" t="s">
        <v>840</v>
      </c>
      <c r="B139" s="3" t="str">
        <f>VLOOKUP($A139,'Unit list'!$B$4:$D$176,3,0)</f>
        <v>North West</v>
      </c>
      <c r="D139" s="182">
        <v>155</v>
      </c>
      <c r="E139" s="179">
        <v>0.29105096038134326</v>
      </c>
      <c r="F139" s="15">
        <f>IF($B139='Unit list'!$D$1,D139,-1)</f>
        <v>-1</v>
      </c>
      <c r="G139" s="12">
        <f>IF($B139='Unit list'!$D$1,E139,-1)</f>
        <v>-1</v>
      </c>
      <c r="H139" s="15">
        <f>IF($A139='Unit list'!$A$1,D139,-1)</f>
        <v>-1</v>
      </c>
      <c r="I139" s="12">
        <f>IF($A139='Unit list'!$A$1,E139,-1)</f>
        <v>-1</v>
      </c>
      <c r="J139" s="12"/>
      <c r="K139" s="11">
        <f t="shared" si="14"/>
        <v>137</v>
      </c>
      <c r="L139" s="17">
        <v>136</v>
      </c>
      <c r="M139" s="18">
        <f t="shared" si="10"/>
        <v>0.19772627592567099</v>
      </c>
      <c r="N139" s="18">
        <f t="shared" si="11"/>
        <v>0.34763316868254407</v>
      </c>
      <c r="O139" s="18">
        <f t="shared" si="12"/>
        <v>0.16918551067658794</v>
      </c>
      <c r="P139" s="18">
        <f t="shared" si="13"/>
        <v>0.40933818002673611</v>
      </c>
      <c r="Q139" s="12">
        <f>'HbA1c-1516'!$I$187</f>
        <v>0.26600000000000001</v>
      </c>
    </row>
    <row r="140" spans="1:17" x14ac:dyDescent="0.25">
      <c r="A140" t="s">
        <v>841</v>
      </c>
      <c r="B140" s="3" t="str">
        <f>VLOOKUP($A140,'Unit list'!$B$4:$D$176,3,0)</f>
        <v>East Midlands</v>
      </c>
      <c r="D140" s="182">
        <v>149</v>
      </c>
      <c r="E140" s="179">
        <v>0.3936507289903089</v>
      </c>
      <c r="F140" s="15">
        <f>IF($B140='Unit list'!$D$1,D140,-1)</f>
        <v>-1</v>
      </c>
      <c r="G140" s="12">
        <f>IF($B140='Unit list'!$D$1,E140,-1)</f>
        <v>-1</v>
      </c>
      <c r="H140" s="15">
        <f>IF($A140='Unit list'!$A$1,D140,-1)</f>
        <v>-1</v>
      </c>
      <c r="I140" s="12">
        <f>IF($A140='Unit list'!$A$1,E140,-1)</f>
        <v>-1</v>
      </c>
      <c r="J140" s="12"/>
      <c r="K140" s="11">
        <f t="shared" si="14"/>
        <v>138</v>
      </c>
      <c r="L140" s="17">
        <v>137</v>
      </c>
      <c r="M140" s="18">
        <f t="shared" si="10"/>
        <v>0.19794727658134598</v>
      </c>
      <c r="N140" s="18">
        <f t="shared" si="11"/>
        <v>0.3473174177129385</v>
      </c>
      <c r="O140" s="18">
        <f t="shared" si="12"/>
        <v>0.16947404310177661</v>
      </c>
      <c r="P140" s="18">
        <f t="shared" si="13"/>
        <v>0.4087983544876756</v>
      </c>
      <c r="Q140" s="12">
        <f>'HbA1c-1516'!$I$187</f>
        <v>0.26600000000000001</v>
      </c>
    </row>
    <row r="141" spans="1:17" x14ac:dyDescent="0.25">
      <c r="A141" t="s">
        <v>842</v>
      </c>
      <c r="B141" s="3" t="str">
        <f>VLOOKUP($A141,'Unit list'!$B$4:$D$176,3,0)</f>
        <v>East of England</v>
      </c>
      <c r="D141" s="182">
        <v>193</v>
      </c>
      <c r="E141" s="179">
        <v>0.19830772977171146</v>
      </c>
      <c r="F141" s="15">
        <f>IF($B141='Unit list'!$D$1,D141,-1)</f>
        <v>193</v>
      </c>
      <c r="G141" s="12">
        <f>IF($B141='Unit list'!$D$1,E141,-1)</f>
        <v>0.19830772977171146</v>
      </c>
      <c r="H141" s="15">
        <f>IF($A141='Unit list'!$A$1,D141,-1)</f>
        <v>-1</v>
      </c>
      <c r="I141" s="12">
        <f>IF($A141='Unit list'!$A$1,E141,-1)</f>
        <v>-1</v>
      </c>
      <c r="J141" s="12"/>
      <c r="K141" s="11">
        <f t="shared" si="14"/>
        <v>139</v>
      </c>
      <c r="L141" s="17">
        <v>138</v>
      </c>
      <c r="M141" s="18">
        <f t="shared" si="10"/>
        <v>0.19816608242017833</v>
      </c>
      <c r="N141" s="18">
        <f t="shared" si="11"/>
        <v>0.34700519610632141</v>
      </c>
      <c r="O141" s="18">
        <f t="shared" si="12"/>
        <v>0.16975990031175764</v>
      </c>
      <c r="P141" s="18">
        <f t="shared" si="13"/>
        <v>0.40826436608969674</v>
      </c>
      <c r="Q141" s="12">
        <f>'HbA1c-1516'!$I$187</f>
        <v>0.26600000000000001</v>
      </c>
    </row>
    <row r="142" spans="1:17" x14ac:dyDescent="0.25">
      <c r="A142" t="s">
        <v>843</v>
      </c>
      <c r="B142" s="3" t="str">
        <f>VLOOKUP($A142,'Unit list'!$B$4:$D$176,3,0)</f>
        <v>London and South East</v>
      </c>
      <c r="D142" s="182">
        <v>99</v>
      </c>
      <c r="E142" s="179">
        <v>0.2244006811605827</v>
      </c>
      <c r="F142" s="15">
        <f>IF($B142='Unit list'!$D$1,D142,-1)</f>
        <v>-1</v>
      </c>
      <c r="G142" s="12">
        <f>IF($B142='Unit list'!$D$1,E142,-1)</f>
        <v>-1</v>
      </c>
      <c r="H142" s="15">
        <f>IF($A142='Unit list'!$A$1,D142,-1)</f>
        <v>-1</v>
      </c>
      <c r="I142" s="12">
        <f>IF($A142='Unit list'!$A$1,E142,-1)</f>
        <v>-1</v>
      </c>
      <c r="J142" s="12"/>
      <c r="K142" s="11">
        <f t="shared" si="14"/>
        <v>140</v>
      </c>
      <c r="L142" s="17">
        <v>139</v>
      </c>
      <c r="M142" s="18">
        <f t="shared" si="10"/>
        <v>0.19838272995129705</v>
      </c>
      <c r="N142" s="18">
        <f t="shared" si="11"/>
        <v>0.34669643935536987</v>
      </c>
      <c r="O142" s="18">
        <f t="shared" si="12"/>
        <v>0.17004312409581498</v>
      </c>
      <c r="P142" s="18">
        <f t="shared" si="13"/>
        <v>0.40773611183429809</v>
      </c>
      <c r="Q142" s="12">
        <f>'HbA1c-1516'!$I$187</f>
        <v>0.26600000000000001</v>
      </c>
    </row>
    <row r="143" spans="1:17" x14ac:dyDescent="0.25">
      <c r="A143" t="s">
        <v>844</v>
      </c>
      <c r="B143" s="3" t="str">
        <f>VLOOKUP($A143,'Unit list'!$B$4:$D$176,3,0)</f>
        <v>North West</v>
      </c>
      <c r="D143" s="182">
        <v>199</v>
      </c>
      <c r="E143" s="179">
        <v>0.20910964215469607</v>
      </c>
      <c r="F143" s="15">
        <f>IF($B143='Unit list'!$D$1,D143,-1)</f>
        <v>-1</v>
      </c>
      <c r="G143" s="12">
        <f>IF($B143='Unit list'!$D$1,E143,-1)</f>
        <v>-1</v>
      </c>
      <c r="H143" s="15">
        <f>IF($A143='Unit list'!$A$1,D143,-1)</f>
        <v>-1</v>
      </c>
      <c r="I143" s="12">
        <f>IF($A143='Unit list'!$A$1,E143,-1)</f>
        <v>-1</v>
      </c>
      <c r="J143" s="12"/>
      <c r="K143" s="11">
        <f t="shared" si="14"/>
        <v>141</v>
      </c>
      <c r="L143" s="17">
        <v>140</v>
      </c>
      <c r="M143" s="18">
        <f t="shared" si="10"/>
        <v>0.19859725483367399</v>
      </c>
      <c r="N143" s="18">
        <f t="shared" si="11"/>
        <v>0.34639108458066525</v>
      </c>
      <c r="O143" s="18">
        <f t="shared" si="12"/>
        <v>0.17032375532621313</v>
      </c>
      <c r="P143" s="18">
        <f t="shared" si="13"/>
        <v>0.40721349123020634</v>
      </c>
      <c r="Q143" s="12">
        <f>'HbA1c-1516'!$I$187</f>
        <v>0.26600000000000001</v>
      </c>
    </row>
    <row r="144" spans="1:17" x14ac:dyDescent="0.25">
      <c r="A144" t="s">
        <v>845</v>
      </c>
      <c r="B144" s="3" t="str">
        <f>VLOOKUP($A144,'Unit list'!$B$4:$D$176,3,0)</f>
        <v>Wales</v>
      </c>
      <c r="D144" s="182">
        <v>36</v>
      </c>
      <c r="E144" s="179">
        <v>0.29434058764336613</v>
      </c>
      <c r="F144" s="15">
        <f>IF($B144='Unit list'!$D$1,D144,-1)</f>
        <v>-1</v>
      </c>
      <c r="G144" s="12">
        <f>IF($B144='Unit list'!$D$1,E144,-1)</f>
        <v>-1</v>
      </c>
      <c r="H144" s="15">
        <f>IF($A144='Unit list'!$A$1,D144,-1)</f>
        <v>-1</v>
      </c>
      <c r="I144" s="12">
        <f>IF($A144='Unit list'!$A$1,E144,-1)</f>
        <v>-1</v>
      </c>
      <c r="J144" s="12"/>
      <c r="K144" s="11">
        <f t="shared" si="14"/>
        <v>142</v>
      </c>
      <c r="L144" s="17">
        <v>141</v>
      </c>
      <c r="M144" s="18">
        <f t="shared" si="10"/>
        <v>0.1988096919015187</v>
      </c>
      <c r="N144" s="18">
        <f t="shared" si="11"/>
        <v>0.34608907047847953</v>
      </c>
      <c r="O144" s="18">
        <f t="shared" si="12"/>
        <v>0.17060183398407255</v>
      </c>
      <c r="P144" s="18">
        <f t="shared" si="13"/>
        <v>0.40669640621583603</v>
      </c>
      <c r="Q144" s="12">
        <f>'HbA1c-1516'!$I$187</f>
        <v>0.26600000000000001</v>
      </c>
    </row>
    <row r="145" spans="1:17" x14ac:dyDescent="0.25">
      <c r="A145" t="s">
        <v>846</v>
      </c>
      <c r="B145" s="3" t="str">
        <f>VLOOKUP($A145,'Unit list'!$B$4:$D$176,3,0)</f>
        <v>Yorkshire and Humber</v>
      </c>
      <c r="D145" s="182">
        <v>203</v>
      </c>
      <c r="E145" s="179">
        <v>0.10054568099913545</v>
      </c>
      <c r="F145" s="15">
        <f>IF($B145='Unit list'!$D$1,D145,-1)</f>
        <v>-1</v>
      </c>
      <c r="G145" s="12">
        <f>IF($B145='Unit list'!$D$1,E145,-1)</f>
        <v>-1</v>
      </c>
      <c r="H145" s="15">
        <f>IF($A145='Unit list'!$A$1,D145,-1)</f>
        <v>-1</v>
      </c>
      <c r="I145" s="12">
        <f>IF($A145='Unit list'!$A$1,E145,-1)</f>
        <v>-1</v>
      </c>
      <c r="J145" s="12"/>
      <c r="K145" s="11">
        <f t="shared" si="14"/>
        <v>143</v>
      </c>
      <c r="L145" s="17">
        <v>142</v>
      </c>
      <c r="M145" s="18">
        <f t="shared" si="10"/>
        <v>0.19902007518874928</v>
      </c>
      <c r="N145" s="18">
        <f t="shared" si="11"/>
        <v>0.34579033727058667</v>
      </c>
      <c r="O145" s="18">
        <f t="shared" si="12"/>
        <v>0.17087739918435441</v>
      </c>
      <c r="P145" s="18">
        <f t="shared" si="13"/>
        <v>0.4061847610846504</v>
      </c>
      <c r="Q145" s="12">
        <f>'HbA1c-1516'!$I$187</f>
        <v>0.26600000000000001</v>
      </c>
    </row>
    <row r="146" spans="1:17" x14ac:dyDescent="0.25">
      <c r="A146" t="s">
        <v>847</v>
      </c>
      <c r="B146" s="3" t="str">
        <f>VLOOKUP($A146,'Unit list'!$B$4:$D$176,3,0)</f>
        <v>Wales</v>
      </c>
      <c r="D146" s="182">
        <v>102</v>
      </c>
      <c r="E146" s="179">
        <v>0.29887987758284179</v>
      </c>
      <c r="F146" s="15">
        <f>IF($B146='Unit list'!$D$1,D146,-1)</f>
        <v>-1</v>
      </c>
      <c r="G146" s="12">
        <f>IF($B146='Unit list'!$D$1,E146,-1)</f>
        <v>-1</v>
      </c>
      <c r="H146" s="15">
        <f>IF($A146='Unit list'!$A$1,D146,-1)</f>
        <v>-1</v>
      </c>
      <c r="I146" s="12">
        <f>IF($A146='Unit list'!$A$1,E146,-1)</f>
        <v>-1</v>
      </c>
      <c r="J146" s="12"/>
      <c r="K146" s="11">
        <f t="shared" si="14"/>
        <v>144</v>
      </c>
      <c r="L146" s="17">
        <v>143</v>
      </c>
      <c r="M146" s="18">
        <f t="shared" si="10"/>
        <v>0.19922843795257864</v>
      </c>
      <c r="N146" s="18">
        <f t="shared" si="11"/>
        <v>0.34549482665600861</v>
      </c>
      <c r="O146" s="18">
        <f t="shared" si="12"/>
        <v>0.17115048919999018</v>
      </c>
      <c r="P146" s="18">
        <f t="shared" si="13"/>
        <v>0.40567846241329458</v>
      </c>
      <c r="Q146" s="12">
        <f>'HbA1c-1516'!$I$187</f>
        <v>0.26600000000000001</v>
      </c>
    </row>
    <row r="147" spans="1:17" x14ac:dyDescent="0.25">
      <c r="A147" t="s">
        <v>848</v>
      </c>
      <c r="B147" s="3" t="str">
        <f>VLOOKUP($A147,'Unit list'!$B$4:$D$176,3,0)</f>
        <v>Wales</v>
      </c>
      <c r="D147" s="182">
        <v>169</v>
      </c>
      <c r="E147" s="179">
        <v>0.23356477168558321</v>
      </c>
      <c r="F147" s="15">
        <f>IF($B147='Unit list'!$D$1,D147,-1)</f>
        <v>-1</v>
      </c>
      <c r="G147" s="12">
        <f>IF($B147='Unit list'!$D$1,E147,-1)</f>
        <v>-1</v>
      </c>
      <c r="H147" s="15">
        <f>IF($A147='Unit list'!$A$1,D147,-1)</f>
        <v>-1</v>
      </c>
      <c r="I147" s="12">
        <f>IF($A147='Unit list'!$A$1,E147,-1)</f>
        <v>-1</v>
      </c>
      <c r="J147" s="12"/>
      <c r="K147" s="11">
        <f t="shared" si="14"/>
        <v>145</v>
      </c>
      <c r="L147" s="17">
        <v>144</v>
      </c>
      <c r="M147" s="18">
        <f t="shared" si="10"/>
        <v>0.19943481269625468</v>
      </c>
      <c r="N147" s="18">
        <f t="shared" si="11"/>
        <v>0.34520248176460794</v>
      </c>
      <c r="O147" s="18">
        <f t="shared" si="12"/>
        <v>0.17142114148519141</v>
      </c>
      <c r="P147" s="18">
        <f t="shared" si="13"/>
        <v>0.40517741899238324</v>
      </c>
      <c r="Q147" s="12">
        <f>'HbA1c-1516'!$I$187</f>
        <v>0.26600000000000001</v>
      </c>
    </row>
    <row r="148" spans="1:17" x14ac:dyDescent="0.25">
      <c r="A148" t="s">
        <v>849</v>
      </c>
      <c r="B148" s="3" t="str">
        <f>VLOOKUP($A148,'Unit list'!$B$4:$D$176,3,0)</f>
        <v>Wales</v>
      </c>
      <c r="D148" s="182">
        <v>78</v>
      </c>
      <c r="E148" s="179">
        <v>0.39652616405141655</v>
      </c>
      <c r="F148" s="15">
        <f>IF($B148='Unit list'!$D$1,D148,-1)</f>
        <v>-1</v>
      </c>
      <c r="G148" s="12">
        <f>IF($B148='Unit list'!$D$1,E148,-1)</f>
        <v>-1</v>
      </c>
      <c r="H148" s="15">
        <f>IF($A148='Unit list'!$A$1,D148,-1)</f>
        <v>-1</v>
      </c>
      <c r="I148" s="12">
        <f>IF($A148='Unit list'!$A$1,E148,-1)</f>
        <v>-1</v>
      </c>
      <c r="J148" s="12"/>
      <c r="K148" s="11">
        <f t="shared" si="14"/>
        <v>146</v>
      </c>
      <c r="L148" s="17">
        <v>145</v>
      </c>
      <c r="M148" s="18">
        <f t="shared" si="10"/>
        <v>0.19963923119098878</v>
      </c>
      <c r="N148" s="18">
        <f t="shared" si="11"/>
        <v>0.34491324711244459</v>
      </c>
      <c r="O148" s="18">
        <f t="shared" si="12"/>
        <v>0.17168939269797187</v>
      </c>
      <c r="P148" s="18">
        <f t="shared" si="13"/>
        <v>0.40468154175982596</v>
      </c>
      <c r="Q148" s="12">
        <f>'HbA1c-1516'!$I$187</f>
        <v>0.26600000000000001</v>
      </c>
    </row>
    <row r="149" spans="1:17" x14ac:dyDescent="0.25">
      <c r="A149" t="s">
        <v>850</v>
      </c>
      <c r="B149" s="3" t="str">
        <f>VLOOKUP($A149,'Unit list'!$B$4:$D$176,3,0)</f>
        <v>Wales</v>
      </c>
      <c r="D149" s="182">
        <v>44</v>
      </c>
      <c r="E149" s="179">
        <v>0.34146242565151624</v>
      </c>
      <c r="F149" s="15">
        <f>IF($B149='Unit list'!$D$1,D149,-1)</f>
        <v>-1</v>
      </c>
      <c r="G149" s="12">
        <f>IF($B149='Unit list'!$D$1,E149,-1)</f>
        <v>-1</v>
      </c>
      <c r="H149" s="15">
        <f>IF($A149='Unit list'!$A$1,D149,-1)</f>
        <v>-1</v>
      </c>
      <c r="I149" s="12">
        <f>IF($A149='Unit list'!$A$1,E149,-1)</f>
        <v>-1</v>
      </c>
      <c r="J149" s="12"/>
      <c r="K149" s="11">
        <f t="shared" si="14"/>
        <v>147</v>
      </c>
      <c r="L149" s="17">
        <v>146</v>
      </c>
      <c r="M149" s="18">
        <f t="shared" si="10"/>
        <v>0.19984172449710791</v>
      </c>
      <c r="N149" s="18">
        <f t="shared" si="11"/>
        <v>0.34462706855881781</v>
      </c>
      <c r="O149" s="18">
        <f t="shared" si="12"/>
        <v>0.17195527872191355</v>
      </c>
      <c r="P149" s="18">
        <f t="shared" si="13"/>
        <v>0.40419074373658165</v>
      </c>
      <c r="Q149" s="12">
        <f>'HbA1c-1516'!$I$187</f>
        <v>0.26600000000000001</v>
      </c>
    </row>
    <row r="150" spans="1:17" x14ac:dyDescent="0.25">
      <c r="A150" t="s">
        <v>851</v>
      </c>
      <c r="B150" s="3" t="str">
        <f>VLOOKUP($A150,'Unit list'!$B$4:$D$176,3,0)</f>
        <v>London and South East</v>
      </c>
      <c r="D150" s="182">
        <v>125</v>
      </c>
      <c r="E150" s="179">
        <v>0.20463057557722611</v>
      </c>
      <c r="F150" s="15">
        <f>IF($B150='Unit list'!$D$1,D150,-1)</f>
        <v>-1</v>
      </c>
      <c r="G150" s="12">
        <f>IF($B150='Unit list'!$D$1,E150,-1)</f>
        <v>-1</v>
      </c>
      <c r="H150" s="15">
        <f>IF($A150='Unit list'!$A$1,D150,-1)</f>
        <v>-1</v>
      </c>
      <c r="I150" s="12">
        <f>IF($A150='Unit list'!$A$1,E150,-1)</f>
        <v>-1</v>
      </c>
      <c r="J150" s="12"/>
      <c r="K150" s="11">
        <f t="shared" si="14"/>
        <v>148</v>
      </c>
      <c r="L150" s="17">
        <v>147</v>
      </c>
      <c r="M150" s="18">
        <f t="shared" si="10"/>
        <v>0.20004232298446195</v>
      </c>
      <c r="N150" s="18">
        <f t="shared" si="11"/>
        <v>0.34434389326491965</v>
      </c>
      <c r="O150" s="18">
        <f t="shared" si="12"/>
        <v>0.17221883468720667</v>
      </c>
      <c r="P150" s="18">
        <f t="shared" si="13"/>
        <v>0.40370493996473894</v>
      </c>
      <c r="Q150" s="12">
        <f>'HbA1c-1516'!$I$187</f>
        <v>0.26600000000000001</v>
      </c>
    </row>
    <row r="151" spans="1:17" x14ac:dyDescent="0.25">
      <c r="A151" t="s">
        <v>852</v>
      </c>
      <c r="B151" s="3" t="str">
        <f>VLOOKUP($A151,'Unit list'!$B$4:$D$176,3,0)</f>
        <v>Wales</v>
      </c>
      <c r="D151" s="182">
        <v>61</v>
      </c>
      <c r="E151" s="179">
        <v>0.26444411417109381</v>
      </c>
      <c r="F151" s="15">
        <f>IF($B151='Unit list'!$D$1,D151,-1)</f>
        <v>-1</v>
      </c>
      <c r="G151" s="12">
        <f>IF($B151='Unit list'!$D$1,E151,-1)</f>
        <v>-1</v>
      </c>
      <c r="H151" s="15">
        <f>IF($A151='Unit list'!$A$1,D151,-1)</f>
        <v>-1</v>
      </c>
      <c r="I151" s="12">
        <f>IF($A151='Unit list'!$A$1,E151,-1)</f>
        <v>-1</v>
      </c>
      <c r="J151" s="12"/>
      <c r="K151" s="11">
        <f t="shared" si="14"/>
        <v>149</v>
      </c>
      <c r="L151" s="17">
        <v>148</v>
      </c>
      <c r="M151" s="18">
        <f t="shared" si="10"/>
        <v>0.20024105635211731</v>
      </c>
      <c r="N151" s="18">
        <f t="shared" si="11"/>
        <v>0.34406366965402807</v>
      </c>
      <c r="O151" s="18">
        <f t="shared" si="12"/>
        <v>0.17248009499099204</v>
      </c>
      <c r="P151" s="18">
        <f t="shared" si="13"/>
        <v>0.40322404744782386</v>
      </c>
      <c r="Q151" s="12">
        <f>'HbA1c-1516'!$I$187</f>
        <v>0.26600000000000001</v>
      </c>
    </row>
    <row r="152" spans="1:17" x14ac:dyDescent="0.25">
      <c r="A152" t="s">
        <v>853</v>
      </c>
      <c r="B152" s="3" t="str">
        <f>VLOOKUP($A152,'Unit list'!$B$4:$D$176,3,0)</f>
        <v>London and South East</v>
      </c>
      <c r="D152" s="182">
        <v>1</v>
      </c>
      <c r="E152" s="179">
        <v>0</v>
      </c>
      <c r="F152" s="15">
        <f>IF($B152='Unit list'!$D$1,D152,-1)</f>
        <v>-1</v>
      </c>
      <c r="G152" s="12">
        <f>IF($B152='Unit list'!$D$1,E152,-1)</f>
        <v>-1</v>
      </c>
      <c r="H152" s="15">
        <f>IF($A152='Unit list'!$A$1,D152,-1)</f>
        <v>-1</v>
      </c>
      <c r="I152" s="12">
        <f>IF($A152='Unit list'!$A$1,E152,-1)</f>
        <v>-1</v>
      </c>
      <c r="J152" s="12"/>
      <c r="K152" s="11">
        <f t="shared" si="14"/>
        <v>150</v>
      </c>
      <c r="L152" s="17">
        <v>149</v>
      </c>
      <c r="M152" s="18">
        <f t="shared" si="10"/>
        <v>0.20043795364736675</v>
      </c>
      <c r="N152" s="18">
        <f t="shared" si="11"/>
        <v>0.34378634737317371</v>
      </c>
      <c r="O152" s="18">
        <f t="shared" si="12"/>
        <v>0.17273909331703299</v>
      </c>
      <c r="P152" s="18">
        <f t="shared" si="13"/>
        <v>0.40274798509324045</v>
      </c>
      <c r="Q152" s="12">
        <f>'HbA1c-1516'!$I$187</f>
        <v>0.26600000000000001</v>
      </c>
    </row>
    <row r="153" spans="1:17" x14ac:dyDescent="0.25">
      <c r="A153" t="s">
        <v>854</v>
      </c>
      <c r="B153" s="3" t="str">
        <f>VLOOKUP($A153,'Unit list'!$B$4:$D$176,3,0)</f>
        <v>London and South East</v>
      </c>
      <c r="D153" s="182">
        <v>102</v>
      </c>
      <c r="E153" s="179">
        <v>0.35877396858119653</v>
      </c>
      <c r="F153" s="15">
        <f>IF($B153='Unit list'!$D$1,D153,-1)</f>
        <v>-1</v>
      </c>
      <c r="G153" s="12">
        <f>IF($B153='Unit list'!$D$1,E153,-1)</f>
        <v>-1</v>
      </c>
      <c r="H153" s="15">
        <f>IF($A153='Unit list'!$A$1,D153,-1)</f>
        <v>-1</v>
      </c>
      <c r="I153" s="12">
        <f>IF($A153='Unit list'!$A$1,E153,-1)</f>
        <v>-1</v>
      </c>
      <c r="J153" s="12"/>
      <c r="K153" s="11">
        <f t="shared" si="14"/>
        <v>151</v>
      </c>
      <c r="L153" s="17">
        <v>150</v>
      </c>
      <c r="M153" s="18">
        <f t="shared" si="10"/>
        <v>0.20063304328408213</v>
      </c>
      <c r="N153" s="18">
        <f t="shared" si="11"/>
        <v>0.3435118772562154</v>
      </c>
      <c r="O153" s="18">
        <f t="shared" si="12"/>
        <v>0.17299586265474337</v>
      </c>
      <c r="P153" s="18">
        <f t="shared" si="13"/>
        <v>0.40227667365675573</v>
      </c>
      <c r="Q153" s="12">
        <f>'HbA1c-1516'!$I$187</f>
        <v>0.26600000000000001</v>
      </c>
    </row>
    <row r="154" spans="1:17" x14ac:dyDescent="0.25">
      <c r="A154" t="s">
        <v>855</v>
      </c>
      <c r="B154" s="3" t="str">
        <f>VLOOKUP($A154,'Unit list'!$B$4:$D$176,3,0)</f>
        <v>East of England</v>
      </c>
      <c r="D154" s="182">
        <v>83</v>
      </c>
      <c r="E154" s="179">
        <v>0.24308764710095898</v>
      </c>
      <c r="F154" s="15">
        <f>IF($B154='Unit list'!$D$1,D154,-1)</f>
        <v>83</v>
      </c>
      <c r="G154" s="12">
        <f>IF($B154='Unit list'!$D$1,E154,-1)</f>
        <v>0.24308764710095898</v>
      </c>
      <c r="H154" s="15">
        <f>IF($A154='Unit list'!$A$1,D154,-1)</f>
        <v>-1</v>
      </c>
      <c r="I154" s="12">
        <f>IF($A154='Unit list'!$A$1,E154,-1)</f>
        <v>-1</v>
      </c>
      <c r="J154" s="12"/>
      <c r="K154" s="11">
        <f t="shared" si="14"/>
        <v>152</v>
      </c>
      <c r="L154" s="17">
        <v>151</v>
      </c>
      <c r="M154" s="18">
        <f t="shared" si="10"/>
        <v>0.200826353060438</v>
      </c>
      <c r="N154" s="18">
        <f t="shared" si="11"/>
        <v>0.34324021128826432</v>
      </c>
      <c r="O154" s="18">
        <f t="shared" si="12"/>
        <v>0.17325043531759546</v>
      </c>
      <c r="P154" s="18">
        <f t="shared" si="13"/>
        <v>0.40181003568894297</v>
      </c>
      <c r="Q154" s="12">
        <f>'HbA1c-1516'!$I$187</f>
        <v>0.26600000000000001</v>
      </c>
    </row>
    <row r="155" spans="1:17" x14ac:dyDescent="0.25">
      <c r="A155" t="s">
        <v>856</v>
      </c>
      <c r="B155" s="3" t="str">
        <f>VLOOKUP($A155,'Unit list'!$B$4:$D$176,3,0)</f>
        <v>London and South East</v>
      </c>
      <c r="D155" s="182">
        <v>107</v>
      </c>
      <c r="E155" s="179">
        <v>0.2901021789385102</v>
      </c>
      <c r="F155" s="15">
        <f>IF($B155='Unit list'!$D$1,D155,-1)</f>
        <v>-1</v>
      </c>
      <c r="G155" s="12">
        <f>IF($B155='Unit list'!$D$1,E155,-1)</f>
        <v>-1</v>
      </c>
      <c r="H155" s="15">
        <f>IF($A155='Unit list'!$A$1,D155,-1)</f>
        <v>-1</v>
      </c>
      <c r="I155" s="12">
        <f>IF($A155='Unit list'!$A$1,E155,-1)</f>
        <v>-1</v>
      </c>
      <c r="J155" s="12"/>
      <c r="K155" s="11">
        <f t="shared" si="14"/>
        <v>153</v>
      </c>
      <c r="L155" s="17">
        <v>152</v>
      </c>
      <c r="M155" s="18">
        <f t="shared" si="10"/>
        <v>0.20101791017603116</v>
      </c>
      <c r="N155" s="18">
        <f t="shared" si="11"/>
        <v>0.34297130257139913</v>
      </c>
      <c r="O155" s="18">
        <f t="shared" si="12"/>
        <v>0.17350284296093316</v>
      </c>
      <c r="P155" s="18">
        <f t="shared" si="13"/>
        <v>0.40134799548350397</v>
      </c>
      <c r="Q155" s="12">
        <f>'HbA1c-1516'!$I$187</f>
        <v>0.26600000000000001</v>
      </c>
    </row>
    <row r="156" spans="1:17" x14ac:dyDescent="0.25">
      <c r="A156" t="s">
        <v>857</v>
      </c>
      <c r="B156" s="3" t="str">
        <f>VLOOKUP($A156,'Unit list'!$B$4:$D$176,3,0)</f>
        <v>London and South East</v>
      </c>
      <c r="D156" s="182">
        <v>457</v>
      </c>
      <c r="E156" s="179">
        <v>0.40503590665448314</v>
      </c>
      <c r="F156" s="15">
        <f>IF($B156='Unit list'!$D$1,D156,-1)</f>
        <v>-1</v>
      </c>
      <c r="G156" s="12">
        <f>IF($B156='Unit list'!$D$1,E156,-1)</f>
        <v>-1</v>
      </c>
      <c r="H156" s="15">
        <f>IF($A156='Unit list'!$A$1,D156,-1)</f>
        <v>-1</v>
      </c>
      <c r="I156" s="12">
        <f>IF($A156='Unit list'!$A$1,E156,-1)</f>
        <v>-1</v>
      </c>
      <c r="J156" s="12"/>
      <c r="K156" s="11">
        <f t="shared" si="14"/>
        <v>154</v>
      </c>
      <c r="L156" s="17">
        <v>153</v>
      </c>
      <c r="M156" s="18">
        <f t="shared" si="10"/>
        <v>0.20120774124841967</v>
      </c>
      <c r="N156" s="18">
        <f t="shared" si="11"/>
        <v>0.34270510529161713</v>
      </c>
      <c r="O156" s="18">
        <f t="shared" si="12"/>
        <v>0.17375311659921128</v>
      </c>
      <c r="P156" s="18">
        <f t="shared" si="13"/>
        <v>0.40089047902739161</v>
      </c>
      <c r="Q156" s="12">
        <f>'HbA1c-1516'!$I$187</f>
        <v>0.26600000000000001</v>
      </c>
    </row>
    <row r="157" spans="1:17" x14ac:dyDescent="0.25">
      <c r="A157" t="s">
        <v>858</v>
      </c>
      <c r="B157" s="3" t="str">
        <f>VLOOKUP($A157,'Unit list'!$B$4:$D$176,3,0)</f>
        <v>London and South East</v>
      </c>
      <c r="D157" s="182">
        <v>209</v>
      </c>
      <c r="E157" s="179">
        <v>0.19993953026911995</v>
      </c>
      <c r="F157" s="15">
        <f>IF($B157='Unit list'!$D$1,D157,-1)</f>
        <v>-1</v>
      </c>
      <c r="G157" s="12">
        <f>IF($B157='Unit list'!$D$1,E157,-1)</f>
        <v>-1</v>
      </c>
      <c r="H157" s="15">
        <f>IF($A157='Unit list'!$A$1,D157,-1)</f>
        <v>-1</v>
      </c>
      <c r="I157" s="12">
        <f>IF($A157='Unit list'!$A$1,E157,-1)</f>
        <v>-1</v>
      </c>
      <c r="J157" s="12"/>
      <c r="K157" s="11">
        <f t="shared" si="14"/>
        <v>155</v>
      </c>
      <c r="L157" s="17">
        <v>154</v>
      </c>
      <c r="M157" s="18">
        <f t="shared" si="10"/>
        <v>0.20139587232910569</v>
      </c>
      <c r="N157" s="18">
        <f t="shared" si="11"/>
        <v>0.34244157468696879</v>
      </c>
      <c r="O157" s="18">
        <f t="shared" si="12"/>
        <v>0.17400128662268446</v>
      </c>
      <c r="P157" s="18">
        <f t="shared" si="13"/>
        <v>0.40043741395265958</v>
      </c>
      <c r="Q157" s="12">
        <f>'HbA1c-1516'!$I$187</f>
        <v>0.26600000000000001</v>
      </c>
    </row>
    <row r="158" spans="1:17" x14ac:dyDescent="0.25">
      <c r="A158" t="s">
        <v>859</v>
      </c>
      <c r="B158" s="3" t="str">
        <f>VLOOKUP($A158,'Unit list'!$B$4:$D$176,3,0)</f>
        <v>London and South East</v>
      </c>
      <c r="D158" s="182">
        <v>113</v>
      </c>
      <c r="E158" s="179">
        <v>0.32964351159735261</v>
      </c>
      <c r="F158" s="15">
        <f>IF($B158='Unit list'!$D$1,D158,-1)</f>
        <v>-1</v>
      </c>
      <c r="G158" s="12">
        <f>IF($B158='Unit list'!$D$1,E158,-1)</f>
        <v>-1</v>
      </c>
      <c r="H158" s="15">
        <f>IF($A158='Unit list'!$A$1,D158,-1)</f>
        <v>-1</v>
      </c>
      <c r="I158" s="12">
        <f>IF($A158='Unit list'!$A$1,E158,-1)</f>
        <v>-1</v>
      </c>
      <c r="J158" s="12"/>
      <c r="K158" s="11">
        <f t="shared" si="14"/>
        <v>156</v>
      </c>
      <c r="L158" s="17">
        <v>155</v>
      </c>
      <c r="M158" s="18">
        <f t="shared" si="10"/>
        <v>0.20158232891898309</v>
      </c>
      <c r="N158" s="18">
        <f t="shared" si="11"/>
        <v>0.34218066701682703</v>
      </c>
      <c r="O158" s="18">
        <f t="shared" si="12"/>
        <v>0.17424738281356525</v>
      </c>
      <c r="P158" s="18">
        <f t="shared" si="13"/>
        <v>0.39998872948997</v>
      </c>
      <c r="Q158" s="12">
        <f>'HbA1c-1516'!$I$187</f>
        <v>0.26600000000000001</v>
      </c>
    </row>
    <row r="159" spans="1:17" x14ac:dyDescent="0.25">
      <c r="A159" t="s">
        <v>860</v>
      </c>
      <c r="B159" s="3" t="str">
        <f>VLOOKUP($A159,'Unit list'!$B$4:$D$176,3,0)</f>
        <v>London and South East</v>
      </c>
      <c r="D159" s="182">
        <v>220</v>
      </c>
      <c r="E159" s="179">
        <v>0.20905232146288877</v>
      </c>
      <c r="F159" s="15">
        <f>IF($B159='Unit list'!$D$1,D159,-1)</f>
        <v>-1</v>
      </c>
      <c r="G159" s="12">
        <f>IF($B159='Unit list'!$D$1,E159,-1)</f>
        <v>-1</v>
      </c>
      <c r="H159" s="15">
        <f>IF($A159='Unit list'!$A$1,D159,-1)</f>
        <v>-1</v>
      </c>
      <c r="I159" s="12">
        <f>IF($A159='Unit list'!$A$1,E159,-1)</f>
        <v>-1</v>
      </c>
      <c r="J159" s="12"/>
      <c r="K159" s="11">
        <f t="shared" si="14"/>
        <v>157</v>
      </c>
      <c r="L159" s="17">
        <v>156</v>
      </c>
      <c r="M159" s="18">
        <f t="shared" si="10"/>
        <v>0.20176713598327145</v>
      </c>
      <c r="N159" s="18">
        <f t="shared" si="11"/>
        <v>0.34192233953224255</v>
      </c>
      <c r="O159" s="18">
        <f t="shared" si="12"/>
        <v>0.17449143436167139</v>
      </c>
      <c r="P159" s="18">
        <f t="shared" si="13"/>
        <v>0.39954435642369135</v>
      </c>
      <c r="Q159" s="12">
        <f>'HbA1c-1516'!$I$187</f>
        <v>0.26600000000000001</v>
      </c>
    </row>
    <row r="160" spans="1:17" x14ac:dyDescent="0.25">
      <c r="A160" t="s">
        <v>861</v>
      </c>
      <c r="B160" s="3" t="str">
        <f>VLOOKUP($A160,'Unit list'!$B$4:$D$176,3,0)</f>
        <v>London and South East</v>
      </c>
      <c r="D160" s="182">
        <v>177</v>
      </c>
      <c r="E160" s="179">
        <v>0.2145623742446264</v>
      </c>
      <c r="F160" s="15">
        <f>IF($B160='Unit list'!$D$1,D160,-1)</f>
        <v>-1</v>
      </c>
      <c r="G160" s="12">
        <f>IF($B160='Unit list'!$D$1,E160,-1)</f>
        <v>-1</v>
      </c>
      <c r="H160" s="15">
        <f>IF($A160='Unit list'!$A$1,D160,-1)</f>
        <v>-1</v>
      </c>
      <c r="I160" s="12">
        <f>IF($A160='Unit list'!$A$1,E160,-1)</f>
        <v>-1</v>
      </c>
      <c r="J160" s="12"/>
      <c r="K160" s="11">
        <f t="shared" si="14"/>
        <v>158</v>
      </c>
      <c r="L160" s="17">
        <v>157</v>
      </c>
      <c r="M160" s="18">
        <f t="shared" si="10"/>
        <v>0.20195031796595697</v>
      </c>
      <c r="N160" s="18">
        <f t="shared" si="11"/>
        <v>0.34166655044734162</v>
      </c>
      <c r="O160" s="18">
        <f t="shared" si="12"/>
        <v>0.17473346987958252</v>
      </c>
      <c r="P160" s="18">
        <f t="shared" si="13"/>
        <v>0.39910422704852244</v>
      </c>
      <c r="Q160" s="12">
        <f>'HbA1c-1516'!$I$187</f>
        <v>0.26600000000000001</v>
      </c>
    </row>
    <row r="161" spans="1:17" x14ac:dyDescent="0.25">
      <c r="A161" t="s">
        <v>862</v>
      </c>
      <c r="B161" s="3" t="str">
        <f>VLOOKUP($A161,'Unit list'!$B$4:$D$176,3,0)</f>
        <v>Yorkshire and Humber</v>
      </c>
      <c r="D161" s="182">
        <v>204</v>
      </c>
      <c r="E161" s="179">
        <v>0.31376252823193257</v>
      </c>
      <c r="F161" s="15">
        <f>IF($B161='Unit list'!$D$1,D161,-1)</f>
        <v>-1</v>
      </c>
      <c r="G161" s="12">
        <f>IF($B161='Unit list'!$D$1,E161,-1)</f>
        <v>-1</v>
      </c>
      <c r="H161" s="15">
        <f>IF($A161='Unit list'!$A$1,D161,-1)</f>
        <v>-1</v>
      </c>
      <c r="I161" s="12">
        <f>IF($A161='Unit list'!$A$1,E161,-1)</f>
        <v>-1</v>
      </c>
      <c r="J161" s="12"/>
      <c r="K161" s="11">
        <f t="shared" si="14"/>
        <v>159</v>
      </c>
      <c r="L161" s="17">
        <v>158</v>
      </c>
      <c r="M161" s="18">
        <f t="shared" si="10"/>
        <v>0.2021318988037582</v>
      </c>
      <c r="N161" s="18">
        <f t="shared" si="11"/>
        <v>0.34141325891172275</v>
      </c>
      <c r="O161" s="18">
        <f t="shared" si="12"/>
        <v>0.17497351741732234</v>
      </c>
      <c r="P161" s="18">
        <f t="shared" si="13"/>
        <v>0.39866827512758352</v>
      </c>
      <c r="Q161" s="12">
        <f>'HbA1c-1516'!$I$187</f>
        <v>0.26600000000000001</v>
      </c>
    </row>
    <row r="162" spans="1:17" x14ac:dyDescent="0.25">
      <c r="A162" t="s">
        <v>863</v>
      </c>
      <c r="B162" s="3" t="str">
        <f>VLOOKUP($A162,'Unit list'!$B$4:$D$176,3,0)</f>
        <v>East of England</v>
      </c>
      <c r="D162" s="182">
        <v>112</v>
      </c>
      <c r="E162" s="179">
        <v>0.24427707774683058</v>
      </c>
      <c r="F162" s="15">
        <f>IF($B162='Unit list'!$D$1,D162,-1)</f>
        <v>112</v>
      </c>
      <c r="G162" s="12">
        <f>IF($B162='Unit list'!$D$1,E162,-1)</f>
        <v>0.24427707774683058</v>
      </c>
      <c r="H162" s="15">
        <f>IF($A162='Unit list'!$A$1,D162,-1)</f>
        <v>-1</v>
      </c>
      <c r="I162" s="12">
        <f>IF($A162='Unit list'!$A$1,E162,-1)</f>
        <v>-1</v>
      </c>
      <c r="J162" s="12"/>
      <c r="K162" s="11">
        <f t="shared" si="14"/>
        <v>160</v>
      </c>
      <c r="L162" s="17">
        <v>159</v>
      </c>
      <c r="M162" s="18">
        <f t="shared" si="10"/>
        <v>0.20231190193963647</v>
      </c>
      <c r="N162" s="18">
        <f t="shared" si="11"/>
        <v>0.3411624249838105</v>
      </c>
      <c r="O162" s="18">
        <f t="shared" si="12"/>
        <v>0.17521160447658585</v>
      </c>
      <c r="P162" s="18">
        <f t="shared" si="13"/>
        <v>0.39823643585191426</v>
      </c>
      <c r="Q162" s="12">
        <f>'HbA1c-1516'!$I$187</f>
        <v>0.26600000000000001</v>
      </c>
    </row>
    <row r="163" spans="1:17" x14ac:dyDescent="0.25">
      <c r="A163" t="s">
        <v>864</v>
      </c>
      <c r="B163" s="3" t="str">
        <f>VLOOKUP($A163,'Unit list'!$B$4:$D$176,3,0)</f>
        <v>South West</v>
      </c>
      <c r="D163" s="182">
        <v>158</v>
      </c>
      <c r="E163" s="179">
        <v>0.24124473735689819</v>
      </c>
      <c r="F163" s="15">
        <f>IF($B163='Unit list'!$D$1,D163,-1)</f>
        <v>-1</v>
      </c>
      <c r="G163" s="12">
        <f>IF($B163='Unit list'!$D$1,E163,-1)</f>
        <v>-1</v>
      </c>
      <c r="H163" s="15">
        <f>IF($A163='Unit list'!$A$1,D163,-1)</f>
        <v>-1</v>
      </c>
      <c r="I163" s="12">
        <f>IF($A163='Unit list'!$A$1,E163,-1)</f>
        <v>-1</v>
      </c>
      <c r="J163" s="12"/>
      <c r="K163" s="11">
        <f t="shared" si="14"/>
        <v>161</v>
      </c>
      <c r="L163" s="17">
        <v>160</v>
      </c>
      <c r="M163" s="18">
        <f t="shared" si="10"/>
        <v>0.20249035033586735</v>
      </c>
      <c r="N163" s="18">
        <f t="shared" si="11"/>
        <v>0.34091400960512958</v>
      </c>
      <c r="O163" s="18">
        <f t="shared" si="12"/>
        <v>0.17544775802452678</v>
      </c>
      <c r="P163" s="18">
        <f t="shared" si="13"/>
        <v>0.3978086458013248</v>
      </c>
      <c r="Q163" s="12">
        <f>'HbA1c-1516'!$I$187</f>
        <v>0.26600000000000001</v>
      </c>
    </row>
    <row r="164" spans="1:17" x14ac:dyDescent="0.25">
      <c r="A164" t="s">
        <v>865</v>
      </c>
      <c r="B164" s="3" t="str">
        <f>VLOOKUP($A164,'Unit list'!$B$4:$D$176,3,0)</f>
        <v>West Midlands</v>
      </c>
      <c r="D164" s="182">
        <v>183</v>
      </c>
      <c r="E164" s="179">
        <v>0.2091706719718166</v>
      </c>
      <c r="F164" s="15">
        <f>IF($B164='Unit list'!$D$1,D164,-1)</f>
        <v>-1</v>
      </c>
      <c r="G164" s="12">
        <f>IF($B164='Unit list'!$D$1,E164,-1)</f>
        <v>-1</v>
      </c>
      <c r="H164" s="15">
        <f>IF($A164='Unit list'!$A$1,D164,-1)</f>
        <v>-1</v>
      </c>
      <c r="I164" s="12">
        <f>IF($A164='Unit list'!$A$1,E164,-1)</f>
        <v>-1</v>
      </c>
      <c r="J164" s="12"/>
      <c r="K164" s="11">
        <f t="shared" si="14"/>
        <v>162</v>
      </c>
      <c r="L164" s="17">
        <v>161</v>
      </c>
      <c r="M164" s="18">
        <f t="shared" si="10"/>
        <v>0.20266726648669073</v>
      </c>
      <c r="N164" s="18">
        <f t="shared" si="11"/>
        <v>0.34066797457546005</v>
      </c>
      <c r="O164" s="18">
        <f t="shared" si="12"/>
        <v>0.1756820045071224</v>
      </c>
      <c r="P164" s="18">
        <f t="shared" si="13"/>
        <v>0.39738484290654569</v>
      </c>
      <c r="Q164" s="12">
        <f>'HbA1c-1516'!$I$187</f>
        <v>0.26600000000000001</v>
      </c>
    </row>
    <row r="165" spans="1:17" x14ac:dyDescent="0.25">
      <c r="A165" t="s">
        <v>866</v>
      </c>
      <c r="B165" s="3" t="str">
        <f>VLOOKUP($A165,'Unit list'!$B$4:$D$176,3,0)</f>
        <v>West Midlands</v>
      </c>
      <c r="D165" s="182">
        <v>109</v>
      </c>
      <c r="E165" s="179">
        <v>0.4136326346656215</v>
      </c>
      <c r="F165" s="15">
        <f>IF($B165='Unit list'!$D$1,D165,-1)</f>
        <v>-1</v>
      </c>
      <c r="G165" s="12">
        <f>IF($B165='Unit list'!$D$1,E165,-1)</f>
        <v>-1</v>
      </c>
      <c r="H165" s="15">
        <f>IF($A165='Unit list'!$A$1,D165,-1)</f>
        <v>-1</v>
      </c>
      <c r="I165" s="12">
        <f>IF($A165='Unit list'!$A$1,E165,-1)</f>
        <v>-1</v>
      </c>
      <c r="J165" s="12"/>
      <c r="K165" s="11">
        <f t="shared" si="14"/>
        <v>163</v>
      </c>
      <c r="L165" s="17">
        <v>162</v>
      </c>
      <c r="M165" s="18">
        <f t="shared" si="10"/>
        <v>0.20284267243055501</v>
      </c>
      <c r="N165" s="18">
        <f t="shared" si="11"/>
        <v>0.34042428252883927</v>
      </c>
      <c r="O165" s="18">
        <f t="shared" si="12"/>
        <v>0.17591436986212972</v>
      </c>
      <c r="P165" s="18">
        <f t="shared" si="13"/>
        <v>0.39696496641262746</v>
      </c>
      <c r="Q165" s="12">
        <f>'HbA1c-1516'!$I$187</f>
        <v>0.26600000000000001</v>
      </c>
    </row>
    <row r="166" spans="1:17" x14ac:dyDescent="0.25">
      <c r="A166" t="s">
        <v>867</v>
      </c>
      <c r="B166" s="3" t="str">
        <f>VLOOKUP($A166,'Unit list'!$B$4:$D$176,3,0)</f>
        <v>West Midlands</v>
      </c>
      <c r="D166" s="182">
        <v>127</v>
      </c>
      <c r="E166" s="179">
        <v>0.25962833238425992</v>
      </c>
      <c r="F166" s="15">
        <f>IF($B166='Unit list'!$D$1,D166,-1)</f>
        <v>-1</v>
      </c>
      <c r="G166" s="12">
        <f>IF($B166='Unit list'!$D$1,E166,-1)</f>
        <v>-1</v>
      </c>
      <c r="H166" s="15">
        <f>IF($A166='Unit list'!$A$1,D166,-1)</f>
        <v>-1</v>
      </c>
      <c r="I166" s="12">
        <f>IF($A166='Unit list'!$A$1,E166,-1)</f>
        <v>-1</v>
      </c>
      <c r="J166" s="12"/>
      <c r="K166" s="11">
        <f t="shared" si="14"/>
        <v>164</v>
      </c>
      <c r="L166" s="17">
        <v>163</v>
      </c>
      <c r="M166" s="18">
        <f t="shared" si="10"/>
        <v>0.20301658976197087</v>
      </c>
      <c r="N166" s="18">
        <f t="shared" si="11"/>
        <v>0.34018289691037651</v>
      </c>
      <c r="O166" s="18">
        <f t="shared" si="12"/>
        <v>0.17614487953164901</v>
      </c>
      <c r="P166" s="18">
        <f t="shared" si="13"/>
        <v>0.39654895684354091</v>
      </c>
      <c r="Q166" s="12">
        <f>'HbA1c-1516'!$I$187</f>
        <v>0.26600000000000001</v>
      </c>
    </row>
    <row r="167" spans="1:17" x14ac:dyDescent="0.25">
      <c r="A167" t="s">
        <v>868</v>
      </c>
      <c r="B167" s="3" t="str">
        <f>VLOOKUP($A167,'Unit list'!$B$4:$D$176,3,0)</f>
        <v>Yorkshire and Humber</v>
      </c>
      <c r="D167" s="182">
        <v>106</v>
      </c>
      <c r="E167" s="179">
        <v>0.26344255335308903</v>
      </c>
      <c r="F167" s="15">
        <f>IF($B167='Unit list'!$D$1,D167,-1)</f>
        <v>-1</v>
      </c>
      <c r="G167" s="12">
        <f>IF($B167='Unit list'!$D$1,E167,-1)</f>
        <v>-1</v>
      </c>
      <c r="H167" s="15">
        <f>IF($A167='Unit list'!$A$1,D167,-1)</f>
        <v>-1</v>
      </c>
      <c r="I167" s="12">
        <f>IF($A167='Unit list'!$A$1,E167,-1)</f>
        <v>-1</v>
      </c>
      <c r="J167" s="12"/>
      <c r="K167" s="11">
        <f t="shared" si="14"/>
        <v>165</v>
      </c>
      <c r="L167" s="17">
        <v>164</v>
      </c>
      <c r="M167" s="18">
        <f t="shared" si="10"/>
        <v>0.20318903964298943</v>
      </c>
      <c r="N167" s="18">
        <f t="shared" si="11"/>
        <v>0.33994378195384772</v>
      </c>
      <c r="O167" s="18">
        <f t="shared" si="12"/>
        <v>0.17637355847430797</v>
      </c>
      <c r="P167" s="18">
        <f t="shared" si="13"/>
        <v>0.39613675596793113</v>
      </c>
      <c r="Q167" s="12">
        <f>'HbA1c-1516'!$I$187</f>
        <v>0.26600000000000001</v>
      </c>
    </row>
    <row r="168" spans="1:17" x14ac:dyDescent="0.25">
      <c r="A168" t="s">
        <v>869</v>
      </c>
      <c r="B168" s="3" t="str">
        <f>VLOOKUP($A168,'Unit list'!$B$4:$D$176,3,0)</f>
        <v>Wales</v>
      </c>
      <c r="D168" s="182">
        <v>78</v>
      </c>
      <c r="E168" s="179">
        <v>0.42958515619281684</v>
      </c>
      <c r="F168" s="15">
        <f>IF($B168='Unit list'!$D$1,D168,-1)</f>
        <v>-1</v>
      </c>
      <c r="G168" s="12">
        <f>IF($B168='Unit list'!$D$1,E168,-1)</f>
        <v>-1</v>
      </c>
      <c r="H168" s="15">
        <f>IF($A168='Unit list'!$A$1,D168,-1)</f>
        <v>-1</v>
      </c>
      <c r="I168" s="12">
        <f>IF($A168='Unit list'!$A$1,E168,-1)</f>
        <v>-1</v>
      </c>
      <c r="J168" s="12"/>
      <c r="K168" s="11">
        <f t="shared" si="14"/>
        <v>166</v>
      </c>
      <c r="L168" s="17">
        <v>165</v>
      </c>
      <c r="M168" s="18">
        <f t="shared" si="10"/>
        <v>0.20336004281431858</v>
      </c>
      <c r="N168" s="18">
        <f t="shared" si="11"/>
        <v>0.33970690266004083</v>
      </c>
      <c r="O168" s="18">
        <f t="shared" si="12"/>
        <v>0.17660043117708038</v>
      </c>
      <c r="P168" s="18">
        <f t="shared" si="13"/>
        <v>0.39572830676598286</v>
      </c>
      <c r="Q168" s="12">
        <f>'HbA1c-1516'!$I$187</f>
        <v>0.26600000000000001</v>
      </c>
    </row>
    <row r="169" spans="1:17" x14ac:dyDescent="0.25">
      <c r="A169" t="s">
        <v>870</v>
      </c>
      <c r="B169" s="3" t="str">
        <f>VLOOKUP($A169,'Unit list'!$B$4:$D$176,3,0)</f>
        <v>London and South East</v>
      </c>
      <c r="D169" s="182">
        <v>103</v>
      </c>
      <c r="E169" s="179">
        <v>0.22779191715389424</v>
      </c>
      <c r="F169" s="15">
        <f>IF($B169='Unit list'!$D$1,D169,-1)</f>
        <v>-1</v>
      </c>
      <c r="G169" s="12">
        <f>IF($B169='Unit list'!$D$1,E169,-1)</f>
        <v>-1</v>
      </c>
      <c r="H169" s="15">
        <f>IF($A169='Unit list'!$A$1,D169,-1)</f>
        <v>-1</v>
      </c>
      <c r="I169" s="12">
        <f>IF($A169='Unit list'!$A$1,E169,-1)</f>
        <v>-1</v>
      </c>
      <c r="J169" s="12"/>
      <c r="K169" s="11">
        <f t="shared" si="14"/>
        <v>167</v>
      </c>
      <c r="L169" s="17">
        <v>166</v>
      </c>
      <c r="M169" s="18">
        <f t="shared" si="10"/>
        <v>0.20352961960609142</v>
      </c>
      <c r="N169" s="18">
        <f t="shared" si="11"/>
        <v>0.3394722247758199</v>
      </c>
      <c r="O169" s="18">
        <f t="shared" si="12"/>
        <v>0.17682552166675189</v>
      </c>
      <c r="P169" s="18">
        <f t="shared" si="13"/>
        <v>0.39532355339735381</v>
      </c>
      <c r="Q169" s="12">
        <f>'HbA1c-1516'!$I$187</f>
        <v>0.26600000000000001</v>
      </c>
    </row>
    <row r="170" spans="1:17" x14ac:dyDescent="0.25">
      <c r="A170" t="s">
        <v>871</v>
      </c>
      <c r="B170" s="3" t="str">
        <f>VLOOKUP($A170,'Unit list'!$B$4:$D$176,3,0)</f>
        <v>North West</v>
      </c>
      <c r="D170" s="182">
        <v>99</v>
      </c>
      <c r="E170" s="179">
        <v>0.26150064080859586</v>
      </c>
      <c r="F170" s="15">
        <f>IF($B170='Unit list'!$D$1,D170,-1)</f>
        <v>-1</v>
      </c>
      <c r="G170" s="12">
        <f>IF($B170='Unit list'!$D$1,E170,-1)</f>
        <v>-1</v>
      </c>
      <c r="H170" s="15">
        <f>IF($A170='Unit list'!$A$1,D170,-1)</f>
        <v>-1</v>
      </c>
      <c r="I170" s="12">
        <f>IF($A170='Unit list'!$A$1,E170,-1)</f>
        <v>-1</v>
      </c>
      <c r="J170" s="12"/>
      <c r="K170" s="11">
        <f t="shared" si="14"/>
        <v>168</v>
      </c>
      <c r="L170" s="17">
        <v>167</v>
      </c>
      <c r="M170" s="18">
        <f t="shared" si="10"/>
        <v>0.20369778994829849</v>
      </c>
      <c r="N170" s="18">
        <f t="shared" si="11"/>
        <v>0.33923971477388287</v>
      </c>
      <c r="O170" s="18">
        <f t="shared" si="12"/>
        <v>0.17704885352104544</v>
      </c>
      <c r="P170" s="18">
        <f t="shared" si="13"/>
        <v>0.39492244117013531</v>
      </c>
      <c r="Q170" s="12">
        <f>'HbA1c-1516'!$I$187</f>
        <v>0.26600000000000001</v>
      </c>
    </row>
    <row r="171" spans="1:17" x14ac:dyDescent="0.25">
      <c r="A171" t="s">
        <v>872</v>
      </c>
      <c r="B171" s="3" t="str">
        <f>VLOOKUP($A171,'Unit list'!$B$4:$D$176,3,0)</f>
        <v>London and South East</v>
      </c>
      <c r="D171" s="182">
        <v>272</v>
      </c>
      <c r="E171" s="179">
        <v>0.1496354472264593</v>
      </c>
      <c r="F171" s="15">
        <f>IF($B171='Unit list'!$D$1,D171,-1)</f>
        <v>-1</v>
      </c>
      <c r="G171" s="12">
        <f>IF($B171='Unit list'!$D$1,E171,-1)</f>
        <v>-1</v>
      </c>
      <c r="H171" s="15">
        <f>IF($A171='Unit list'!$A$1,D171,-1)</f>
        <v>-1</v>
      </c>
      <c r="I171" s="12">
        <f>IF($A171='Unit list'!$A$1,E171,-1)</f>
        <v>-1</v>
      </c>
      <c r="J171" s="12"/>
      <c r="K171" s="11">
        <f t="shared" si="14"/>
        <v>169</v>
      </c>
      <c r="L171" s="17">
        <v>168</v>
      </c>
      <c r="M171" s="18">
        <f t="shared" si="10"/>
        <v>0.20386457338089781</v>
      </c>
      <c r="N171" s="18">
        <f t="shared" si="11"/>
        <v>0.33900933983318354</v>
      </c>
      <c r="O171" s="18">
        <f t="shared" si="12"/>
        <v>0.17727044987941867</v>
      </c>
      <c r="P171" s="18">
        <f t="shared" si="13"/>
        <v>0.3945249165108029</v>
      </c>
      <c r="Q171" s="12">
        <f>'HbA1c-1516'!$I$187</f>
        <v>0.26600000000000001</v>
      </c>
    </row>
    <row r="172" spans="1:17" x14ac:dyDescent="0.25">
      <c r="A172" t="s">
        <v>873</v>
      </c>
      <c r="B172" s="3" t="str">
        <f>VLOOKUP($A172,'Unit list'!$B$4:$D$176,3,0)</f>
        <v>North West</v>
      </c>
      <c r="D172" s="182">
        <v>266</v>
      </c>
      <c r="E172" s="179">
        <v>0.20408360916014753</v>
      </c>
      <c r="F172" s="15">
        <f>IF($B172='Unit list'!$D$1,D172,-1)</f>
        <v>-1</v>
      </c>
      <c r="G172" s="12">
        <f>IF($B172='Unit list'!$D$1,E172,-1)</f>
        <v>-1</v>
      </c>
      <c r="H172" s="15">
        <f>IF($A172='Unit list'!$A$1,D172,-1)</f>
        <v>-1</v>
      </c>
      <c r="I172" s="12">
        <f>IF($A172='Unit list'!$A$1,E172,-1)</f>
        <v>-1</v>
      </c>
      <c r="J172" s="12"/>
      <c r="K172" s="11">
        <f t="shared" si="14"/>
        <v>170</v>
      </c>
      <c r="L172" s="17">
        <v>169</v>
      </c>
      <c r="M172" s="18">
        <f t="shared" si="10"/>
        <v>0.20402998906361286</v>
      </c>
      <c r="N172" s="18">
        <f t="shared" si="11"/>
        <v>0.33878106781999401</v>
      </c>
      <c r="O172" s="18">
        <f t="shared" si="12"/>
        <v>0.17749033345354398</v>
      </c>
      <c r="P172" s="18">
        <f t="shared" si="13"/>
        <v>0.39413092693511892</v>
      </c>
      <c r="Q172" s="12">
        <f>'HbA1c-1516'!$I$187</f>
        <v>0.26600000000000001</v>
      </c>
    </row>
    <row r="173" spans="1:17" x14ac:dyDescent="0.25">
      <c r="A173" t="s">
        <v>874</v>
      </c>
      <c r="B173" s="3" t="str">
        <f>VLOOKUP($A173,'Unit list'!$B$4:$D$176,3,0)</f>
        <v>South Central</v>
      </c>
      <c r="D173" s="182">
        <v>259</v>
      </c>
      <c r="E173" s="179">
        <v>0.28464866520724363</v>
      </c>
      <c r="F173" s="15">
        <f>IF($B173='Unit list'!$D$1,D173,-1)</f>
        <v>-1</v>
      </c>
      <c r="G173" s="12">
        <f>IF($B173='Unit list'!$D$1,E173,-1)</f>
        <v>-1</v>
      </c>
      <c r="H173" s="15">
        <f>IF($A173='Unit list'!$A$1,D173,-1)</f>
        <v>-1</v>
      </c>
      <c r="I173" s="12">
        <f>IF($A173='Unit list'!$A$1,E173,-1)</f>
        <v>-1</v>
      </c>
      <c r="J173" s="12"/>
      <c r="K173" s="11">
        <f t="shared" si="14"/>
        <v>171</v>
      </c>
      <c r="L173" s="17">
        <v>170</v>
      </c>
      <c r="M173" s="18">
        <f t="shared" si="10"/>
        <v>0.20419405578543098</v>
      </c>
      <c r="N173" s="18">
        <f t="shared" si="11"/>
        <v>0.33855486726958184</v>
      </c>
      <c r="O173" s="18">
        <f t="shared" si="12"/>
        <v>0.17770852653748284</v>
      </c>
      <c r="P173" s="18">
        <f t="shared" si="13"/>
        <v>0.3937404210199521</v>
      </c>
      <c r="Q173" s="12">
        <f>'HbA1c-1516'!$I$187</f>
        <v>0.26600000000000001</v>
      </c>
    </row>
    <row r="174" spans="1:17" x14ac:dyDescent="0.25">
      <c r="A174" t="s">
        <v>875</v>
      </c>
      <c r="B174" s="3" t="str">
        <f>VLOOKUP($A174,'Unit list'!$B$4:$D$176,3,0)</f>
        <v>West Midlands</v>
      </c>
      <c r="D174" s="182">
        <v>130</v>
      </c>
      <c r="E174" s="179">
        <v>0.18897481753908843</v>
      </c>
      <c r="F174" s="15">
        <f>IF($B174='Unit list'!$D$1,D174,-1)</f>
        <v>-1</v>
      </c>
      <c r="G174" s="12">
        <f>IF($B174='Unit list'!$D$1,E174,-1)</f>
        <v>-1</v>
      </c>
      <c r="H174" s="15">
        <f>IF($A174='Unit list'!$A$1,D174,-1)</f>
        <v>-1</v>
      </c>
      <c r="I174" s="12">
        <f>IF($A174='Unit list'!$A$1,E174,-1)</f>
        <v>-1</v>
      </c>
      <c r="J174" s="12"/>
      <c r="K174" s="11">
        <f t="shared" si="14"/>
        <v>172</v>
      </c>
      <c r="L174" s="17">
        <v>171</v>
      </c>
      <c r="M174" s="18">
        <f t="shared" si="10"/>
        <v>0.20435679197381224</v>
      </c>
      <c r="N174" s="18">
        <f t="shared" si="11"/>
        <v>0.33833070736847926</v>
      </c>
      <c r="O174" s="18">
        <f t="shared" si="12"/>
        <v>0.17792505101756453</v>
      </c>
      <c r="P174" s="18">
        <f t="shared" si="13"/>
        <v>0.39335334837597974</v>
      </c>
      <c r="Q174" s="12">
        <f>'HbA1c-1516'!$I$187</f>
        <v>0.26600000000000001</v>
      </c>
    </row>
    <row r="175" spans="1:17" x14ac:dyDescent="0.25">
      <c r="A175" t="s">
        <v>876</v>
      </c>
      <c r="B175" s="3" t="str">
        <f>VLOOKUP($A175,'Unit list'!$B$4:$D$176,3,0)</f>
        <v>South West</v>
      </c>
      <c r="D175" s="182">
        <v>250</v>
      </c>
      <c r="E175" s="179">
        <v>0.31631649280774565</v>
      </c>
      <c r="F175" s="15">
        <f>IF($B175='Unit list'!$D$1,D175,-1)</f>
        <v>-1</v>
      </c>
      <c r="G175" s="12">
        <f>IF($B175='Unit list'!$D$1,E175,-1)</f>
        <v>-1</v>
      </c>
      <c r="H175" s="15">
        <f>IF($A175='Unit list'!$A$1,D175,-1)</f>
        <v>-1</v>
      </c>
      <c r="I175" s="12">
        <f>IF($A175='Unit list'!$A$1,E175,-1)</f>
        <v>-1</v>
      </c>
      <c r="J175" s="12"/>
      <c r="K175" s="11">
        <f t="shared" si="14"/>
        <v>173</v>
      </c>
      <c r="L175" s="17">
        <v>172</v>
      </c>
      <c r="M175" s="18">
        <f t="shared" si="10"/>
        <v>0.20451821570361958</v>
      </c>
      <c r="N175" s="18">
        <f t="shared" si="11"/>
        <v>0.33810855793732159</v>
      </c>
      <c r="O175" s="18">
        <f t="shared" si="12"/>
        <v>0.17813992838197951</v>
      </c>
      <c r="P175" s="18">
        <f t="shared" si="13"/>
        <v>0.39296965962124125</v>
      </c>
      <c r="Q175" s="12">
        <f>'HbA1c-1516'!$I$187</f>
        <v>0.26600000000000001</v>
      </c>
    </row>
    <row r="176" spans="1:17" x14ac:dyDescent="0.25">
      <c r="B176" s="19"/>
      <c r="E176" s="315"/>
      <c r="F176" s="25"/>
      <c r="H176" s="25"/>
      <c r="I176" s="25"/>
      <c r="J176" s="12"/>
      <c r="K176" s="11">
        <f t="shared" si="14"/>
        <v>174</v>
      </c>
      <c r="L176" s="17">
        <v>173</v>
      </c>
      <c r="M176" s="18">
        <f t="shared" si="10"/>
        <v>0.20467834470578028</v>
      </c>
      <c r="N176" s="18">
        <f t="shared" si="11"/>
        <v>0.33788838941423377</v>
      </c>
      <c r="O176" s="18">
        <f t="shared" si="12"/>
        <v>0.17835317973009751</v>
      </c>
      <c r="P176" s="18">
        <f t="shared" si="13"/>
        <v>0.39258930635551081</v>
      </c>
      <c r="Q176" s="12">
        <f>'HbA1c-1516'!$I$187</f>
        <v>0.26600000000000001</v>
      </c>
    </row>
    <row r="177" spans="2:17" x14ac:dyDescent="0.25">
      <c r="B177" s="19"/>
      <c r="E177" s="315"/>
      <c r="F177" s="25"/>
      <c r="H177" s="25"/>
      <c r="I177" s="25"/>
      <c r="J177" s="12"/>
      <c r="K177" s="11">
        <f t="shared" si="14"/>
        <v>175</v>
      </c>
      <c r="L177" s="17">
        <v>174</v>
      </c>
      <c r="M177" s="18">
        <f t="shared" si="10"/>
        <v>0.20483719637568756</v>
      </c>
      <c r="N177" s="18">
        <f t="shared" si="11"/>
        <v>0.33767017283874423</v>
      </c>
      <c r="O177" s="18">
        <f t="shared" si="12"/>
        <v>0.17856482578151897</v>
      </c>
      <c r="P177" s="18">
        <f t="shared" si="13"/>
        <v>0.39221224113545977</v>
      </c>
      <c r="Q177" s="12">
        <f>'HbA1c-1516'!$I$187</f>
        <v>0.26600000000000001</v>
      </c>
    </row>
    <row r="178" spans="2:17" x14ac:dyDescent="0.25">
      <c r="E178" s="315"/>
      <c r="F178" s="25"/>
      <c r="H178" s="25"/>
      <c r="I178" s="25"/>
      <c r="J178" s="12"/>
      <c r="K178" s="11">
        <f t="shared" si="14"/>
        <v>176</v>
      </c>
      <c r="L178" s="17">
        <v>175</v>
      </c>
      <c r="M178" s="18">
        <f t="shared" si="10"/>
        <v>0.20499478778135247</v>
      </c>
      <c r="N178" s="18">
        <f t="shared" si="11"/>
        <v>0.33745387983620634</v>
      </c>
      <c r="O178" s="18">
        <f t="shared" si="12"/>
        <v>0.17877488688486926</v>
      </c>
      <c r="P178" s="18">
        <f t="shared" si="13"/>
        <v>0.39183841745058035</v>
      </c>
      <c r="Q178" s="12">
        <f>'HbA1c-1516'!$I$187</f>
        <v>0.26600000000000001</v>
      </c>
    </row>
    <row r="179" spans="2:17" x14ac:dyDescent="0.25">
      <c r="D179" s="182" t="s">
        <v>877</v>
      </c>
      <c r="E179" s="179">
        <v>0.26600000000000001</v>
      </c>
      <c r="F179" s="25"/>
      <c r="H179" s="25"/>
      <c r="I179" s="25"/>
      <c r="J179" s="25"/>
      <c r="K179" s="11">
        <f t="shared" si="14"/>
        <v>177</v>
      </c>
      <c r="L179" s="17">
        <v>176</v>
      </c>
      <c r="M179" s="18">
        <f t="shared" si="10"/>
        <v>0.20515113567131407</v>
      </c>
      <c r="N179" s="18">
        <f t="shared" si="11"/>
        <v>0.3372394826027092</v>
      </c>
      <c r="O179" s="18">
        <f t="shared" si="12"/>
        <v>0.17898338302634439</v>
      </c>
      <c r="P179" s="18">
        <f t="shared" si="13"/>
        <v>0.3914677896998433</v>
      </c>
      <c r="Q179" s="12">
        <f>'HbA1c-1516'!$I$187</f>
        <v>0.26600000000000001</v>
      </c>
    </row>
    <row r="180" spans="2:17" x14ac:dyDescent="0.25">
      <c r="J180" s="25"/>
      <c r="K180" s="11">
        <f t="shared" si="14"/>
        <v>178</v>
      </c>
      <c r="L180" s="17">
        <v>177</v>
      </c>
      <c r="M180" s="18">
        <f t="shared" si="10"/>
        <v>0.20530625648231682</v>
      </c>
      <c r="N180" s="18">
        <f t="shared" si="11"/>
        <v>0.33702695389045922</v>
      </c>
      <c r="O180" s="18">
        <f t="shared" si="12"/>
        <v>0.17919033383801652</v>
      </c>
      <c r="P180" s="18">
        <f t="shared" si="13"/>
        <v>0.39110031316906324</v>
      </c>
      <c r="Q180" s="12">
        <f>'HbA1c-1516'!$I$187</f>
        <v>0.26600000000000001</v>
      </c>
    </row>
    <row r="181" spans="2:17" x14ac:dyDescent="0.25">
      <c r="J181" s="25"/>
      <c r="K181" s="11">
        <f t="shared" si="14"/>
        <v>179</v>
      </c>
      <c r="L181" s="17">
        <v>178</v>
      </c>
      <c r="M181" s="18">
        <f t="shared" si="10"/>
        <v>0.20546016634676248</v>
      </c>
      <c r="N181" s="18">
        <f t="shared" si="11"/>
        <v>0.33681626699361572</v>
      </c>
      <c r="O181" s="18">
        <f t="shared" si="12"/>
        <v>0.17939575860590623</v>
      </c>
      <c r="P181" s="18">
        <f t="shared" si="13"/>
        <v>0.39073594400894607</v>
      </c>
      <c r="Q181" s="12">
        <f>'HbA1c-1516'!$I$187</f>
        <v>0.26600000000000001</v>
      </c>
    </row>
    <row r="182" spans="2:17" x14ac:dyDescent="0.25">
      <c r="J182" s="25"/>
      <c r="K182" s="11">
        <f t="shared" si="14"/>
        <v>180</v>
      </c>
      <c r="L182" s="17">
        <v>179</v>
      </c>
      <c r="M182" s="18">
        <f t="shared" si="10"/>
        <v>0.20561288109994574</v>
      </c>
      <c r="N182" s="18">
        <f t="shared" si="11"/>
        <v>0.33660739573456316</v>
      </c>
      <c r="O182" s="18">
        <f t="shared" si="12"/>
        <v>0.17959967627783127</v>
      </c>
      <c r="P182" s="18">
        <f t="shared" si="13"/>
        <v>0.39037463921379562</v>
      </c>
      <c r="Q182" s="12">
        <f>'HbA1c-1516'!$I$187</f>
        <v>0.26600000000000001</v>
      </c>
    </row>
    <row r="183" spans="2:17" x14ac:dyDescent="0.25">
      <c r="K183" s="11">
        <f t="shared" si="14"/>
        <v>181</v>
      </c>
      <c r="L183" s="17">
        <v>180</v>
      </c>
      <c r="M183" s="18">
        <f t="shared" si="10"/>
        <v>0.20576441628707931</v>
      </c>
      <c r="N183" s="18">
        <f t="shared" si="11"/>
        <v>0.33640031445060548</v>
      </c>
      <c r="O183" s="18">
        <f t="shared" si="12"/>
        <v>0.1798021054710367</v>
      </c>
      <c r="P183" s="18">
        <f t="shared" si="13"/>
        <v>0.39001635660085454</v>
      </c>
      <c r="Q183" s="12">
        <f>'HbA1c-1516'!$I$187</f>
        <v>0.26600000000000001</v>
      </c>
    </row>
    <row r="184" spans="2:17" x14ac:dyDescent="0.25">
      <c r="K184" s="11">
        <f t="shared" si="14"/>
        <v>182</v>
      </c>
      <c r="L184" s="17">
        <v>181</v>
      </c>
      <c r="M184" s="18">
        <f t="shared" si="10"/>
        <v>0.20591478717011716</v>
      </c>
      <c r="N184" s="18">
        <f t="shared" si="11"/>
        <v>0.33619499798106622</v>
      </c>
      <c r="O184" s="18">
        <f t="shared" si="12"/>
        <v>0.18000306447961617</v>
      </c>
      <c r="P184" s="18">
        <f t="shared" si="13"/>
        <v>0.38966105479025892</v>
      </c>
      <c r="Q184" s="12">
        <f>'HbA1c-1516'!$I$187</f>
        <v>0.26600000000000001</v>
      </c>
    </row>
    <row r="185" spans="2:17" x14ac:dyDescent="0.25">
      <c r="F185" s="179" t="s">
        <v>513</v>
      </c>
      <c r="K185" s="11">
        <f t="shared" si="14"/>
        <v>183</v>
      </c>
      <c r="L185" s="17">
        <v>182</v>
      </c>
      <c r="M185" s="18">
        <f t="shared" si="10"/>
        <v>0.2060640087343813</v>
      </c>
      <c r="N185" s="18">
        <f t="shared" si="11"/>
        <v>0.33599142165478096</v>
      </c>
      <c r="O185" s="18">
        <f t="shared" si="12"/>
        <v>0.18020257128172848</v>
      </c>
      <c r="P185" s="18">
        <f t="shared" si="13"/>
        <v>0.3893086931855842</v>
      </c>
      <c r="Q185" s="12">
        <f>'HbA1c-1516'!$I$187</f>
        <v>0.26600000000000001</v>
      </c>
    </row>
    <row r="186" spans="2:17" x14ac:dyDescent="0.25">
      <c r="E186" s="182" t="s">
        <v>363</v>
      </c>
      <c r="F186" s="181">
        <f>VLOOKUP('Unit list'!$A$1,$A$3:$F$175,4,0)</f>
        <v>252</v>
      </c>
      <c r="K186" s="11">
        <f t="shared" si="14"/>
        <v>184</v>
      </c>
      <c r="L186" s="17">
        <v>183</v>
      </c>
      <c r="M186" s="18">
        <f t="shared" si="10"/>
        <v>0.20621209569500037</v>
      </c>
      <c r="N186" s="18">
        <f t="shared" si="11"/>
        <v>0.33578956127796622</v>
      </c>
      <c r="O186" s="18">
        <f t="shared" si="12"/>
        <v>0.18040064354661789</v>
      </c>
      <c r="P186" s="18">
        <f t="shared" si="13"/>
        <v>0.38895923195496246</v>
      </c>
      <c r="Q186" s="12">
        <f>'HbA1c-1516'!$I$187</f>
        <v>0.26600000000000001</v>
      </c>
    </row>
    <row r="187" spans="2:17" x14ac:dyDescent="0.25">
      <c r="E187" s="182" t="s">
        <v>511</v>
      </c>
      <c r="F187" s="179">
        <f>VLOOKUP($F$186,$L$3:$Q$501,4,0)</f>
        <v>0.19137383808995351</v>
      </c>
      <c r="H187" s="12"/>
      <c r="K187" s="11">
        <f t="shared" si="14"/>
        <v>185</v>
      </c>
      <c r="L187" s="17">
        <v>184</v>
      </c>
      <c r="M187" s="18">
        <f t="shared" si="10"/>
        <v>0.20635906250316496</v>
      </c>
      <c r="N187" s="18">
        <f t="shared" si="11"/>
        <v>0.33558939312245428</v>
      </c>
      <c r="O187" s="18">
        <f t="shared" si="12"/>
        <v>0.18059729864144419</v>
      </c>
      <c r="P187" s="18">
        <f t="shared" si="13"/>
        <v>0.38861263201275104</v>
      </c>
      <c r="Q187" s="12">
        <f>'HbA1c-1516'!$I$187</f>
        <v>0.26600000000000001</v>
      </c>
    </row>
    <row r="188" spans="2:17" x14ac:dyDescent="0.25">
      <c r="E188" s="182" t="s">
        <v>512</v>
      </c>
      <c r="F188" s="179">
        <f>VLOOKUP($F$186,$L$3:$Q$501,5,0)</f>
        <v>0.37015376729434635</v>
      </c>
      <c r="H188" s="12"/>
      <c r="K188" s="11">
        <f t="shared" si="14"/>
        <v>186</v>
      </c>
      <c r="L188" s="17">
        <v>185</v>
      </c>
      <c r="M188" s="18">
        <f t="shared" si="10"/>
        <v>0.20650492335220647</v>
      </c>
      <c r="N188" s="18">
        <f t="shared" si="11"/>
        <v>0.33539089391427862</v>
      </c>
      <c r="O188" s="18">
        <f t="shared" si="12"/>
        <v>0.18079255363792798</v>
      </c>
      <c r="P188" s="18">
        <f t="shared" si="13"/>
        <v>0.38826885500173386</v>
      </c>
      <c r="Q188" s="12">
        <f>'HbA1c-1516'!$I$187</f>
        <v>0.26600000000000001</v>
      </c>
    </row>
    <row r="189" spans="2:17" x14ac:dyDescent="0.25">
      <c r="E189" s="179"/>
      <c r="F189" s="179"/>
      <c r="K189" s="11">
        <f t="shared" si="14"/>
        <v>187</v>
      </c>
      <c r="L189" s="17">
        <v>186</v>
      </c>
      <c r="M189" s="18">
        <f t="shared" si="10"/>
        <v>0.20664969218350526</v>
      </c>
      <c r="N189" s="18">
        <f t="shared" si="11"/>
        <v>0.33519404082259857</v>
      </c>
      <c r="O189" s="18">
        <f t="shared" si="12"/>
        <v>0.18098642531881734</v>
      </c>
      <c r="P189" s="18">
        <f t="shared" si="13"/>
        <v>0.38792786327583784</v>
      </c>
      <c r="Q189" s="12">
        <f>'HbA1c-1516'!$I$187</f>
        <v>0.26600000000000001</v>
      </c>
    </row>
    <row r="190" spans="2:17" x14ac:dyDescent="0.25">
      <c r="E190" s="179"/>
      <c r="F190" s="179" t="str">
        <f>IF(VLOOKUP('Unit list'!$A$1,$A$3:$F$175,5,0)&lt;F187," is lower than the national figure for England and Wales.",IF(VLOOKUP('Unit list'!$A$1,$A$3:$F$175,5,0)&gt;F188," is higher than the national figure for England and Wales."," is similar to the national figure for England and Wales."))</f>
        <v xml:space="preserve"> is similar to the national figure for England and Wales.</v>
      </c>
      <c r="K190" s="11">
        <f t="shared" si="14"/>
        <v>188</v>
      </c>
      <c r="L190" s="17">
        <v>187</v>
      </c>
      <c r="M190" s="18">
        <f t="shared" si="10"/>
        <v>0.20679338269223393</v>
      </c>
      <c r="N190" s="18">
        <f t="shared" si="11"/>
        <v>0.33499881144895172</v>
      </c>
      <c r="O190" s="18">
        <f t="shared" si="12"/>
        <v>0.18117893018418202</v>
      </c>
      <c r="P190" s="18">
        <f t="shared" si="13"/>
        <v>0.38758961988334489</v>
      </c>
      <c r="Q190" s="12">
        <f>'HbA1c-1516'!$I$187</f>
        <v>0.26600000000000001</v>
      </c>
    </row>
    <row r="191" spans="2:17" x14ac:dyDescent="0.25">
      <c r="F191" s="182"/>
      <c r="K191" s="11">
        <f t="shared" si="14"/>
        <v>189</v>
      </c>
      <c r="L191" s="17">
        <v>188</v>
      </c>
      <c r="M191" s="18">
        <f t="shared" si="10"/>
        <v>0.2069360083329404</v>
      </c>
      <c r="N191" s="18">
        <f t="shared" si="11"/>
        <v>0.33480518381682201</v>
      </c>
      <c r="O191" s="18">
        <f t="shared" si="12"/>
        <v>0.18137008445753963</v>
      </c>
      <c r="P191" s="18">
        <f t="shared" si="13"/>
        <v>0.38725408855058568</v>
      </c>
      <c r="Q191" s="12">
        <f>'HbA1c-1516'!$I$187</f>
        <v>0.26600000000000001</v>
      </c>
    </row>
    <row r="192" spans="2:17" x14ac:dyDescent="0.25">
      <c r="F192" s="182"/>
      <c r="K192" s="11">
        <f t="shared" si="14"/>
        <v>190</v>
      </c>
      <c r="L192" s="17">
        <v>189</v>
      </c>
      <c r="M192" s="18">
        <f t="shared" si="10"/>
        <v>0.2070775823249775</v>
      </c>
      <c r="N192" s="18">
        <f t="shared" si="11"/>
        <v>0.33461313636151341</v>
      </c>
      <c r="O192" s="18">
        <f t="shared" si="12"/>
        <v>0.18155990409182063</v>
      </c>
      <c r="P192" s="18">
        <f t="shared" si="13"/>
        <v>0.38692123366609699</v>
      </c>
      <c r="Q192" s="12">
        <f>'HbA1c-1516'!$I$187</f>
        <v>0.26600000000000001</v>
      </c>
    </row>
    <row r="193" spans="11:17" x14ac:dyDescent="0.25">
      <c r="K193" s="11">
        <f t="shared" si="14"/>
        <v>191</v>
      </c>
      <c r="L193" s="17">
        <v>190</v>
      </c>
      <c r="M193" s="18">
        <f t="shared" si="10"/>
        <v>0.20721811765778228</v>
      </c>
      <c r="N193" s="18">
        <f t="shared" si="11"/>
        <v>0.33442264792031751</v>
      </c>
      <c r="O193" s="18">
        <f t="shared" si="12"/>
        <v>0.18174840477517504</v>
      </c>
      <c r="P193" s="18">
        <f t="shared" si="13"/>
        <v>0.38659102026522751</v>
      </c>
      <c r="Q193" s="12">
        <f>'HbA1c-1516'!$I$187</f>
        <v>0.26600000000000001</v>
      </c>
    </row>
    <row r="194" spans="11:17" x14ac:dyDescent="0.25">
      <c r="K194" s="11">
        <f t="shared" si="14"/>
        <v>192</v>
      </c>
      <c r="L194" s="17">
        <v>191</v>
      </c>
      <c r="M194" s="18">
        <f t="shared" si="10"/>
        <v>0.20735762709601116</v>
      </c>
      <c r="N194" s="18">
        <f t="shared" si="11"/>
        <v>0.33423369772296674</v>
      </c>
      <c r="O194" s="18">
        <f t="shared" si="12"/>
        <v>0.18193560193662783</v>
      </c>
      <c r="P194" s="18">
        <f t="shared" si="13"/>
        <v>0.38626341401517739</v>
      </c>
      <c r="Q194" s="12">
        <f>'HbA1c-1516'!$I$187</f>
        <v>0.26600000000000001</v>
      </c>
    </row>
    <row r="195" spans="11:17" x14ac:dyDescent="0.25">
      <c r="K195" s="11">
        <f t="shared" si="14"/>
        <v>193</v>
      </c>
      <c r="L195" s="17">
        <v>192</v>
      </c>
      <c r="M195" s="18">
        <f t="shared" si="10"/>
        <v>0.2074961231845355</v>
      </c>
      <c r="N195" s="18">
        <f t="shared" si="11"/>
        <v>0.33404626538236137</v>
      </c>
      <c r="O195" s="18">
        <f t="shared" si="12"/>
        <v>0.18212151075158631</v>
      </c>
      <c r="P195" s="18">
        <f t="shared" si="13"/>
        <v>0.38593838120045809</v>
      </c>
      <c r="Q195" s="12">
        <f>'HbA1c-1516'!$I$187</f>
        <v>0.26600000000000001</v>
      </c>
    </row>
    <row r="196" spans="11:17" x14ac:dyDescent="0.25">
      <c r="K196" s="11">
        <f t="shared" si="14"/>
        <v>194</v>
      </c>
      <c r="L196" s="17">
        <v>193</v>
      </c>
      <c r="M196" s="18">
        <f t="shared" ref="M196:M259" si="15">(2*($L196*$Q196)+NORMSINV((100+95.44)/200)^2-NORMSINV((100+95.44)/200)*SQRT(NORMSINV((100+95.44)/200)^2+4*($L196*$Q196)*(1-$Q196)))/2/($L196+NORMSINV((100+95.44)/200)^2)</f>
        <v>0.20763361825330123</v>
      </c>
      <c r="N196" s="18">
        <f t="shared" ref="N196:N259" si="16">(2*($L196*$Q196)+NORMSINV((100+95.44)/200)^2+NORMSINV((100+95.44)/200)*SQRT(NORMSINV((100+95.44)/200)^2+4*($L196*$Q196)*(1-Q196)))/2/($L196+NORMSINV((100+95.44)/200)^2)</f>
        <v>0.33386033088556338</v>
      </c>
      <c r="O196" s="18">
        <f t="shared" ref="O196:O259" si="17">(2*($L196*$Q196)+NORMSINV((100+99.74)/200)^2-NORMSINV((100+99.74)/200)*SQRT(NORMSINV((100+99.74)/200)^2+4*($L196*$Q196)*(1-$Q196)))/2/($L196+NORMSINV((100+99.74)/200)^2)</f>
        <v>0.18230614614720478</v>
      </c>
      <c r="P196" s="18">
        <f t="shared" ref="P196:P259" si="18">(2*($L196*$Q196)+NORMSINV((100+99.74)/200)^2+NORMSINV((100+99.74)/200)*SQRT(NORMSINV((100+99.74)/200)^2+4*($L196*$Q196)*(1-S196)))/2/($L196+NORMSINV((100+99.74)/200)^2)</f>
        <v>0.38561588870875652</v>
      </c>
      <c r="Q196" s="12">
        <f>'HbA1c-1516'!$I$187</f>
        <v>0.26600000000000001</v>
      </c>
    </row>
    <row r="197" spans="11:17" x14ac:dyDescent="0.25">
      <c r="K197" s="11">
        <f t="shared" si="14"/>
        <v>195</v>
      </c>
      <c r="L197" s="17">
        <v>194</v>
      </c>
      <c r="M197" s="18">
        <f t="shared" si="15"/>
        <v>0.20777012442205781</v>
      </c>
      <c r="N197" s="18">
        <f t="shared" si="16"/>
        <v>0.33367587458504572</v>
      </c>
      <c r="O197" s="18">
        <f t="shared" si="17"/>
        <v>0.18248952280761044</v>
      </c>
      <c r="P197" s="18">
        <f t="shared" si="18"/>
        <v>0.38529590401719255</v>
      </c>
      <c r="Q197" s="12">
        <f>'HbA1c-1516'!$I$187</f>
        <v>0.26600000000000001</v>
      </c>
    </row>
    <row r="198" spans="11:17" x14ac:dyDescent="0.25">
      <c r="K198" s="11">
        <f t="shared" ref="K198:K261" si="19">K197+1</f>
        <v>196</v>
      </c>
      <c r="L198" s="17">
        <v>195</v>
      </c>
      <c r="M198" s="18">
        <f t="shared" si="15"/>
        <v>0.20790565360496019</v>
      </c>
      <c r="N198" s="18">
        <f t="shared" si="16"/>
        <v>0.33349287719019111</v>
      </c>
      <c r="O198" s="18">
        <f t="shared" si="17"/>
        <v>0.18267165517899528</v>
      </c>
      <c r="P198" s="18">
        <f t="shared" si="18"/>
        <v>0.38497839517895593</v>
      </c>
      <c r="Q198" s="12">
        <f>'HbA1c-1516'!$I$187</f>
        <v>0.26600000000000001</v>
      </c>
    </row>
    <row r="199" spans="11:17" x14ac:dyDescent="0.25">
      <c r="K199" s="11">
        <f t="shared" si="19"/>
        <v>197</v>
      </c>
      <c r="L199" s="17">
        <v>196</v>
      </c>
      <c r="M199" s="18">
        <f t="shared" si="15"/>
        <v>0.20804021751504792</v>
      </c>
      <c r="N199" s="18">
        <f t="shared" si="16"/>
        <v>0.33331131975902928</v>
      </c>
      <c r="O199" s="18">
        <f t="shared" si="17"/>
        <v>0.18285255747457682</v>
      </c>
      <c r="P199" s="18">
        <f t="shared" si="18"/>
        <v>0.38466333081030968</v>
      </c>
      <c r="Q199" s="12">
        <f>'HbA1c-1516'!$I$187</f>
        <v>0.26600000000000001</v>
      </c>
    </row>
    <row r="200" spans="11:17" x14ac:dyDescent="0.25">
      <c r="K200" s="11">
        <f t="shared" si="19"/>
        <v>198</v>
      </c>
      <c r="L200" s="17">
        <v>197</v>
      </c>
      <c r="M200" s="18">
        <f t="shared" si="15"/>
        <v>0.2081738276686052</v>
      </c>
      <c r="N200" s="18">
        <f t="shared" si="16"/>
        <v>0.33313118369020767</v>
      </c>
      <c r="O200" s="18">
        <f t="shared" si="17"/>
        <v>0.18303224367943374</v>
      </c>
      <c r="P200" s="18">
        <f t="shared" si="18"/>
        <v>0.38435068007795009</v>
      </c>
      <c r="Q200" s="12">
        <f>'HbA1c-1516'!$I$187</f>
        <v>0.26600000000000001</v>
      </c>
    </row>
    <row r="201" spans="11:17" x14ac:dyDescent="0.25">
      <c r="K201" s="11">
        <f t="shared" si="19"/>
        <v>199</v>
      </c>
      <c r="L201" s="17">
        <v>198</v>
      </c>
      <c r="M201" s="18">
        <f t="shared" si="15"/>
        <v>0.20830649538940565</v>
      </c>
      <c r="N201" s="18">
        <f t="shared" si="16"/>
        <v>0.33295245071518503</v>
      </c>
      <c r="O201" s="18">
        <f t="shared" si="17"/>
        <v>0.18321072755521794</v>
      </c>
      <c r="P201" s="18">
        <f t="shared" si="18"/>
        <v>0.38404041268671052</v>
      </c>
      <c r="Q201" s="12">
        <f>'HbA1c-1516'!$I$187</f>
        <v>0.26600000000000001</v>
      </c>
    </row>
    <row r="202" spans="11:17" x14ac:dyDescent="0.25">
      <c r="K202" s="11">
        <f t="shared" si="19"/>
        <v>200</v>
      </c>
      <c r="L202" s="17">
        <v>199</v>
      </c>
      <c r="M202" s="18">
        <f t="shared" si="15"/>
        <v>0.20843823181284543</v>
      </c>
      <c r="N202" s="18">
        <f t="shared" si="16"/>
        <v>0.33277510289064272</v>
      </c>
      <c r="O202" s="18">
        <f t="shared" si="17"/>
        <v>0.18338802264474785</v>
      </c>
      <c r="P202" s="18">
        <f t="shared" si="18"/>
        <v>0.38373249886759692</v>
      </c>
      <c r="Q202" s="12">
        <f>'HbA1c-1516'!$I$187</f>
        <v>0.26600000000000001</v>
      </c>
    </row>
    <row r="203" spans="11:17" x14ac:dyDescent="0.25">
      <c r="K203" s="11">
        <f t="shared" si="19"/>
        <v>201</v>
      </c>
      <c r="L203" s="17">
        <f>K203</f>
        <v>201</v>
      </c>
      <c r="M203" s="18">
        <f t="shared" si="15"/>
        <v>0.20869895439138444</v>
      </c>
      <c r="N203" s="18">
        <f t="shared" si="16"/>
        <v>0.33242449250176737</v>
      </c>
      <c r="O203" s="18">
        <f t="shared" si="17"/>
        <v>0.18373909956891038</v>
      </c>
      <c r="P203" s="18">
        <f t="shared" si="18"/>
        <v>0.38312361543110524</v>
      </c>
      <c r="Q203" s="12">
        <f>'HbA1c-1516'!$I$187</f>
        <v>0.26600000000000001</v>
      </c>
    </row>
    <row r="204" spans="11:17" x14ac:dyDescent="0.25">
      <c r="K204" s="11">
        <f t="shared" si="19"/>
        <v>202</v>
      </c>
      <c r="L204" s="17">
        <f t="shared" ref="L204:L267" si="20">K204</f>
        <v>202</v>
      </c>
      <c r="M204" s="18">
        <f t="shared" si="15"/>
        <v>0.20882796191109132</v>
      </c>
      <c r="N204" s="18">
        <f t="shared" si="16"/>
        <v>0.33225119561150845</v>
      </c>
      <c r="O204" s="18">
        <f t="shared" si="17"/>
        <v>0.18391290743476091</v>
      </c>
      <c r="P204" s="18">
        <f t="shared" si="18"/>
        <v>0.38282258880338838</v>
      </c>
      <c r="Q204" s="12">
        <f>'HbA1c-1516'!$I$187</f>
        <v>0.26600000000000001</v>
      </c>
    </row>
    <row r="205" spans="11:17" x14ac:dyDescent="0.25">
      <c r="K205" s="11">
        <f t="shared" si="19"/>
        <v>203</v>
      </c>
      <c r="L205" s="17">
        <f t="shared" si="20"/>
        <v>203</v>
      </c>
      <c r="M205" s="18">
        <f t="shared" si="15"/>
        <v>0.20895608087019077</v>
      </c>
      <c r="N205" s="18">
        <f t="shared" si="16"/>
        <v>0.33207921520610956</v>
      </c>
      <c r="O205" s="18">
        <f t="shared" si="17"/>
        <v>0.18408557858520308</v>
      </c>
      <c r="P205" s="18">
        <f t="shared" si="18"/>
        <v>0.38252380170536038</v>
      </c>
      <c r="Q205" s="12">
        <f>'HbA1c-1516'!$I$187</f>
        <v>0.26600000000000001</v>
      </c>
    </row>
    <row r="206" spans="11:17" x14ac:dyDescent="0.25">
      <c r="K206" s="11">
        <f t="shared" si="19"/>
        <v>204</v>
      </c>
      <c r="L206" s="17">
        <f t="shared" si="20"/>
        <v>204</v>
      </c>
      <c r="M206" s="18">
        <f t="shared" si="15"/>
        <v>0.20908332152051454</v>
      </c>
      <c r="N206" s="18">
        <f t="shared" si="16"/>
        <v>0.3319085348616449</v>
      </c>
      <c r="O206" s="18">
        <f t="shared" si="17"/>
        <v>0.18425712553387158</v>
      </c>
      <c r="P206" s="18">
        <f t="shared" si="18"/>
        <v>0.3822272268303788</v>
      </c>
      <c r="Q206" s="12">
        <f>'HbA1c-1516'!$I$187</f>
        <v>0.26600000000000001</v>
      </c>
    </row>
    <row r="207" spans="11:17" x14ac:dyDescent="0.25">
      <c r="K207" s="11">
        <f t="shared" si="19"/>
        <v>205</v>
      </c>
      <c r="L207" s="17">
        <f t="shared" si="20"/>
        <v>205</v>
      </c>
      <c r="M207" s="18">
        <f t="shared" si="15"/>
        <v>0.20920969394815558</v>
      </c>
      <c r="N207" s="18">
        <f t="shared" si="16"/>
        <v>0.33173913843805591</v>
      </c>
      <c r="O207" s="18">
        <f t="shared" si="17"/>
        <v>0.18442756060082227</v>
      </c>
      <c r="P207" s="18">
        <f t="shared" si="18"/>
        <v>0.38193283733262123</v>
      </c>
      <c r="Q207" s="12">
        <f>'HbA1c-1516'!$I$187</f>
        <v>0.26600000000000001</v>
      </c>
    </row>
    <row r="208" spans="11:17" x14ac:dyDescent="0.25">
      <c r="K208" s="11">
        <f t="shared" si="19"/>
        <v>206</v>
      </c>
      <c r="L208" s="17">
        <f t="shared" si="20"/>
        <v>206</v>
      </c>
      <c r="M208" s="18">
        <f t="shared" si="15"/>
        <v>0.20933520807690972</v>
      </c>
      <c r="N208" s="18">
        <f t="shared" si="16"/>
        <v>0.3315710100728968</v>
      </c>
      <c r="O208" s="18">
        <f t="shared" si="17"/>
        <v>0.18459689591638584</v>
      </c>
      <c r="P208" s="18">
        <f t="shared" si="18"/>
        <v>0.38164060681717726</v>
      </c>
      <c r="Q208" s="12">
        <f>'HbA1c-1516'!$I$187</f>
        <v>0.26600000000000001</v>
      </c>
    </row>
    <row r="209" spans="11:17" x14ac:dyDescent="0.25">
      <c r="K209" s="11">
        <f t="shared" si="19"/>
        <v>207</v>
      </c>
      <c r="L209" s="17">
        <f t="shared" si="20"/>
        <v>207</v>
      </c>
      <c r="M209" s="18">
        <f t="shared" si="15"/>
        <v>0.20945987367163008</v>
      </c>
      <c r="N209" s="18">
        <f t="shared" si="16"/>
        <v>0.3314041341752475</v>
      </c>
      <c r="O209" s="18">
        <f t="shared" si="17"/>
        <v>0.18476514342492803</v>
      </c>
      <c r="P209" s="18">
        <f t="shared" si="18"/>
        <v>0.38135050933039893</v>
      </c>
      <c r="Q209" s="12">
        <f>'HbA1c-1516'!$I$187</f>
        <v>0.26600000000000001</v>
      </c>
    </row>
    <row r="210" spans="11:17" x14ac:dyDescent="0.25">
      <c r="K210" s="11">
        <f t="shared" si="19"/>
        <v>208</v>
      </c>
      <c r="L210" s="17">
        <f t="shared" si="20"/>
        <v>208</v>
      </c>
      <c r="M210" s="18">
        <f t="shared" si="15"/>
        <v>0.20958370034149706</v>
      </c>
      <c r="N210" s="18">
        <f t="shared" si="16"/>
        <v>0.33123849541978839</v>
      </c>
      <c r="O210" s="18">
        <f t="shared" si="17"/>
        <v>0.18493231488851866</v>
      </c>
      <c r="P210" s="18">
        <f t="shared" si="18"/>
        <v>0.38106251935050156</v>
      </c>
      <c r="Q210" s="12">
        <f>'HbA1c-1516'!$I$187</f>
        <v>0.26600000000000001</v>
      </c>
    </row>
    <row r="211" spans="11:17" x14ac:dyDescent="0.25">
      <c r="K211" s="11">
        <f t="shared" si="19"/>
        <v>209</v>
      </c>
      <c r="L211" s="17">
        <f t="shared" si="20"/>
        <v>209</v>
      </c>
      <c r="M211" s="18">
        <f t="shared" si="15"/>
        <v>0.20970669754320609</v>
      </c>
      <c r="N211" s="18">
        <f t="shared" si="16"/>
        <v>0.33107407874103184</v>
      </c>
      <c r="O211" s="18">
        <f t="shared" si="17"/>
        <v>0.18509842189051245</v>
      </c>
      <c r="P211" s="18">
        <f t="shared" si="18"/>
        <v>0.38077661177840744</v>
      </c>
      <c r="Q211" s="12">
        <f>'HbA1c-1516'!$I$187</f>
        <v>0.26600000000000001</v>
      </c>
    </row>
    <row r="212" spans="11:17" x14ac:dyDescent="0.25">
      <c r="K212" s="11">
        <f t="shared" si="19"/>
        <v>210</v>
      </c>
      <c r="L212" s="17">
        <f t="shared" si="20"/>
        <v>210</v>
      </c>
      <c r="M212" s="18">
        <f t="shared" si="15"/>
        <v>0.20982887458407601</v>
      </c>
      <c r="N212" s="18">
        <f t="shared" si="16"/>
        <v>0.33091086932770614</v>
      </c>
      <c r="O212" s="18">
        <f t="shared" si="17"/>
        <v>0.1852634758390436</v>
      </c>
      <c r="P212" s="18">
        <f t="shared" si="18"/>
        <v>0.38049276192882492</v>
      </c>
      <c r="Q212" s="12">
        <f>'HbA1c-1516'!$I$187</f>
        <v>0.26600000000000001</v>
      </c>
    </row>
    <row r="213" spans="11:17" x14ac:dyDescent="0.25">
      <c r="K213" s="11">
        <f t="shared" si="19"/>
        <v>211</v>
      </c>
      <c r="L213" s="17">
        <f t="shared" si="20"/>
        <v>211</v>
      </c>
      <c r="M213" s="18">
        <f t="shared" si="15"/>
        <v>0.2099502406250798</v>
      </c>
      <c r="N213" s="18">
        <f t="shared" si="16"/>
        <v>0.3307488526172862</v>
      </c>
      <c r="O213" s="18">
        <f t="shared" si="17"/>
        <v>0.18542748797043723</v>
      </c>
      <c r="P213" s="18">
        <f t="shared" si="18"/>
        <v>0.3802109455215556</v>
      </c>
      <c r="Q213" s="12">
        <f>'HbA1c-1516'!$I$187</f>
        <v>0.26600000000000001</v>
      </c>
    </row>
    <row r="214" spans="11:17" x14ac:dyDescent="0.25">
      <c r="K214" s="11">
        <f t="shared" si="19"/>
        <v>212</v>
      </c>
      <c r="L214" s="17">
        <f t="shared" si="20"/>
        <v>212</v>
      </c>
      <c r="M214" s="18">
        <f t="shared" si="15"/>
        <v>0.21007080468380057</v>
      </c>
      <c r="N214" s="18">
        <f t="shared" si="16"/>
        <v>0.33058801429066709</v>
      </c>
      <c r="O214" s="18">
        <f t="shared" si="17"/>
        <v>0.18559046935253942</v>
      </c>
      <c r="P214" s="18">
        <f t="shared" si="18"/>
        <v>0.37993113867302358</v>
      </c>
      <c r="Q214" s="12">
        <f>'HbA1c-1516'!$I$187</f>
        <v>0.26600000000000001</v>
      </c>
    </row>
    <row r="215" spans="11:17" x14ac:dyDescent="0.25">
      <c r="K215" s="11">
        <f t="shared" si="19"/>
        <v>213</v>
      </c>
      <c r="L215" s="17">
        <f t="shared" si="20"/>
        <v>213</v>
      </c>
      <c r="M215" s="18">
        <f t="shared" si="15"/>
        <v>0.21019057563731464</v>
      </c>
      <c r="N215" s="18">
        <f t="shared" si="16"/>
        <v>0.33042834026697643</v>
      </c>
      <c r="O215" s="18">
        <f t="shared" si="17"/>
        <v>0.18575243088796856</v>
      </c>
      <c r="P215" s="18">
        <f t="shared" si="18"/>
        <v>0.37965331788801915</v>
      </c>
      <c r="Q215" s="12">
        <f>'HbA1c-1516'!$I$187</f>
        <v>0.26600000000000001</v>
      </c>
    </row>
    <row r="216" spans="11:17" x14ac:dyDescent="0.25">
      <c r="K216" s="11">
        <f t="shared" si="19"/>
        <v>214</v>
      </c>
      <c r="L216" s="17">
        <f t="shared" si="20"/>
        <v>214</v>
      </c>
      <c r="M216" s="18">
        <f t="shared" si="15"/>
        <v>0.21030956222500397</v>
      </c>
      <c r="N216" s="18">
        <f t="shared" si="16"/>
        <v>0.3302698166985204</v>
      </c>
      <c r="O216" s="18">
        <f t="shared" si="17"/>
        <v>0.18591338331728993</v>
      </c>
      <c r="P216" s="18">
        <f t="shared" si="18"/>
        <v>0.37937746005165052</v>
      </c>
      <c r="Q216" s="12">
        <f>'HbA1c-1516'!$I$187</f>
        <v>0.26600000000000001</v>
      </c>
    </row>
    <row r="217" spans="11:17" x14ac:dyDescent="0.25">
      <c r="K217" s="11">
        <f t="shared" si="19"/>
        <v>215</v>
      </c>
      <c r="L217" s="17">
        <f t="shared" si="20"/>
        <v>215</v>
      </c>
      <c r="M217" s="18">
        <f t="shared" si="15"/>
        <v>0.21042777305129953</v>
      </c>
      <c r="N217" s="18">
        <f t="shared" si="16"/>
        <v>0.33011242996585982</v>
      </c>
      <c r="O217" s="18">
        <f t="shared" si="17"/>
        <v>0.1860733372221158</v>
      </c>
      <c r="P217" s="18">
        <f t="shared" si="18"/>
        <v>0.37910354242149902</v>
      </c>
      <c r="Q217" s="12">
        <f>'HbA1c-1516'!$I$187</f>
        <v>0.26600000000000001</v>
      </c>
    </row>
    <row r="218" spans="11:17" x14ac:dyDescent="0.25">
      <c r="K218" s="11">
        <f t="shared" si="19"/>
        <v>216</v>
      </c>
      <c r="L218" s="17">
        <f t="shared" si="20"/>
        <v>216</v>
      </c>
      <c r="M218" s="18">
        <f t="shared" si="15"/>
        <v>0.21054521658835884</v>
      </c>
      <c r="N218" s="18">
        <f t="shared" si="16"/>
        <v>0.32995616667301297</v>
      </c>
      <c r="O218" s="18">
        <f t="shared" si="17"/>
        <v>0.18623230302813329</v>
      </c>
      <c r="P218" s="18">
        <f t="shared" si="18"/>
        <v>0.37883154261996949</v>
      </c>
      <c r="Q218" s="12">
        <f>'HbA1c-1516'!$I$187</f>
        <v>0.26600000000000001</v>
      </c>
    </row>
    <row r="219" spans="11:17" x14ac:dyDescent="0.25">
      <c r="K219" s="11">
        <f t="shared" si="19"/>
        <v>217</v>
      </c>
      <c r="L219" s="17">
        <f t="shared" si="20"/>
        <v>217</v>
      </c>
      <c r="M219" s="18">
        <f t="shared" si="15"/>
        <v>0.21066190117867756</v>
      </c>
      <c r="N219" s="18">
        <f t="shared" si="16"/>
        <v>0.32980101364278014</v>
      </c>
      <c r="O219" s="18">
        <f t="shared" si="17"/>
        <v>0.1863902910080612</v>
      </c>
      <c r="P219" s="18">
        <f t="shared" si="18"/>
        <v>0.37856143862683173</v>
      </c>
      <c r="Q219" s="12">
        <f>'HbA1c-1516'!$I$187</f>
        <v>0.26600000000000001</v>
      </c>
    </row>
    <row r="220" spans="11:17" x14ac:dyDescent="0.25">
      <c r="K220" s="11">
        <f t="shared" si="19"/>
        <v>218</v>
      </c>
      <c r="L220" s="17">
        <f t="shared" si="20"/>
        <v>218</v>
      </c>
      <c r="M220" s="18">
        <f t="shared" si="15"/>
        <v>0.21077783503763906</v>
      </c>
      <c r="N220" s="18">
        <f t="shared" si="16"/>
        <v>0.32964695791218729</v>
      </c>
      <c r="O220" s="18">
        <f t="shared" si="17"/>
        <v>0.18654731128453914</v>
      </c>
      <c r="P220" s="18">
        <f t="shared" si="18"/>
        <v>0.37829320877194683</v>
      </c>
      <c r="Q220" s="12">
        <f>'HbA1c-1516'!$I$187</f>
        <v>0.26600000000000001</v>
      </c>
    </row>
    <row r="221" spans="11:17" x14ac:dyDescent="0.25">
      <c r="K221" s="11">
        <f t="shared" si="19"/>
        <v>219</v>
      </c>
      <c r="L221" s="17">
        <f t="shared" si="20"/>
        <v>219</v>
      </c>
      <c r="M221" s="18">
        <f t="shared" si="15"/>
        <v>0.21089302625600262</v>
      </c>
      <c r="N221" s="18">
        <f t="shared" si="16"/>
        <v>0.32949398672804436</v>
      </c>
      <c r="O221" s="18">
        <f t="shared" si="17"/>
        <v>0.1867033738329493</v>
      </c>
      <c r="P221" s="18">
        <f t="shared" si="18"/>
        <v>0.37802683172817314</v>
      </c>
      <c r="Q221" s="12">
        <f>'HbA1c-1516'!$I$187</f>
        <v>0.26600000000000001</v>
      </c>
    </row>
    <row r="222" spans="11:17" x14ac:dyDescent="0.25">
      <c r="K222" s="11">
        <f t="shared" si="19"/>
        <v>220</v>
      </c>
      <c r="L222" s="17">
        <f t="shared" si="20"/>
        <v>220</v>
      </c>
      <c r="M222" s="18">
        <f t="shared" si="15"/>
        <v>0.21100748280233189</v>
      </c>
      <c r="N222" s="18">
        <f t="shared" si="16"/>
        <v>0.32934208754261601</v>
      </c>
      <c r="O222" s="18">
        <f t="shared" si="17"/>
        <v>0.18685848848417358</v>
      </c>
      <c r="P222" s="18">
        <f t="shared" si="18"/>
        <v>0.37776228650444643</v>
      </c>
      <c r="Q222" s="12">
        <f>'HbA1c-1516'!$I$187</f>
        <v>0.26600000000000001</v>
      </c>
    </row>
    <row r="223" spans="11:17" x14ac:dyDescent="0.25">
      <c r="K223" s="11">
        <f t="shared" si="19"/>
        <v>221</v>
      </c>
      <c r="L223" s="17">
        <f t="shared" si="20"/>
        <v>221</v>
      </c>
      <c r="M223" s="18">
        <f t="shared" si="15"/>
        <v>0.21112121252536603</v>
      </c>
      <c r="N223" s="18">
        <f t="shared" si="16"/>
        <v>0.32919124800940025</v>
      </c>
      <c r="O223" s="18">
        <f t="shared" si="17"/>
        <v>0.18701266492728796</v>
      </c>
      <c r="P223" s="18">
        <f t="shared" si="18"/>
        <v>0.37749955243902977</v>
      </c>
      <c r="Q223" s="12">
        <f>'HbA1c-1516'!$I$187</f>
        <v>0.26600000000000001</v>
      </c>
    </row>
    <row r="224" spans="11:17" x14ac:dyDescent="0.25">
      <c r="K224" s="11">
        <f t="shared" si="19"/>
        <v>222</v>
      </c>
      <c r="L224" s="17">
        <f t="shared" si="20"/>
        <v>222</v>
      </c>
      <c r="M224" s="18">
        <f t="shared" si="15"/>
        <v>0.21123422315633447</v>
      </c>
      <c r="N224" s="18">
        <f t="shared" si="16"/>
        <v>0.32904145597901269</v>
      </c>
      <c r="O224" s="18">
        <f t="shared" si="17"/>
        <v>0.18716591271219524</v>
      </c>
      <c r="P224" s="18">
        <f t="shared" si="18"/>
        <v>0.37723860919292751</v>
      </c>
      <c r="Q224" s="12">
        <f>'HbA1c-1516'!$I$187</f>
        <v>0.26600000000000001</v>
      </c>
    </row>
    <row r="225" spans="11:17" x14ac:dyDescent="0.25">
      <c r="K225" s="11">
        <f t="shared" si="19"/>
        <v>223</v>
      </c>
      <c r="L225" s="17">
        <f t="shared" si="20"/>
        <v>223</v>
      </c>
      <c r="M225" s="18">
        <f t="shared" si="15"/>
        <v>0.21134652231121701</v>
      </c>
      <c r="N225" s="18">
        <f t="shared" si="16"/>
        <v>0.32889269949517236</v>
      </c>
      <c r="O225" s="18">
        <f t="shared" si="17"/>
        <v>0.18731824125219787</v>
      </c>
      <c r="P225" s="18">
        <f t="shared" si="18"/>
        <v>0.37697943674345918</v>
      </c>
      <c r="Q225" s="12">
        <f>'HbA1c-1516'!$I$187</f>
        <v>0.26600000000000001</v>
      </c>
    </row>
    <row r="226" spans="11:17" x14ac:dyDescent="0.25">
      <c r="K226" s="11">
        <f t="shared" si="19"/>
        <v>224</v>
      </c>
      <c r="L226" s="17">
        <f t="shared" si="20"/>
        <v>224</v>
      </c>
      <c r="M226" s="18">
        <f t="shared" si="15"/>
        <v>0.21145811749295129</v>
      </c>
      <c r="N226" s="18">
        <f t="shared" si="16"/>
        <v>0.32874496679078768</v>
      </c>
      <c r="O226" s="18">
        <f t="shared" si="17"/>
        <v>0.18746965982651309</v>
      </c>
      <c r="P226" s="18">
        <f t="shared" si="18"/>
        <v>0.37672201537798894</v>
      </c>
      <c r="Q226" s="12">
        <f>'HbA1c-1516'!$I$187</f>
        <v>0.26600000000000001</v>
      </c>
    </row>
    <row r="227" spans="11:17" x14ac:dyDescent="0.25">
      <c r="K227" s="11">
        <f t="shared" si="19"/>
        <v>225</v>
      </c>
      <c r="L227" s="17">
        <f t="shared" si="20"/>
        <v>225</v>
      </c>
      <c r="M227" s="18">
        <f t="shared" si="15"/>
        <v>0.21156901609358833</v>
      </c>
      <c r="N227" s="18">
        <f t="shared" si="16"/>
        <v>0.32859824628413792</v>
      </c>
      <c r="O227" s="18">
        <f t="shared" si="17"/>
        <v>0.18762017758273114</v>
      </c>
      <c r="P227" s="18">
        <f t="shared" si="18"/>
        <v>0.37646632568780525</v>
      </c>
      <c r="Q227" s="12">
        <f>'HbA1c-1516'!$I$187</f>
        <v>0.26600000000000001</v>
      </c>
    </row>
    <row r="228" spans="11:17" x14ac:dyDescent="0.25">
      <c r="K228" s="11">
        <f t="shared" si="19"/>
        <v>226</v>
      </c>
      <c r="L228" s="17">
        <f t="shared" si="20"/>
        <v>226</v>
      </c>
      <c r="M228" s="18">
        <f t="shared" si="15"/>
        <v>0.21167922539639794</v>
      </c>
      <c r="N228" s="18">
        <f t="shared" si="16"/>
        <v>0.3284525265751484</v>
      </c>
      <c r="O228" s="18">
        <f t="shared" si="17"/>
        <v>0.18776980353921877</v>
      </c>
      <c r="P228" s="18">
        <f t="shared" si="18"/>
        <v>0.37621234856214758</v>
      </c>
      <c r="Q228" s="12">
        <f>'HbA1c-1516'!$I$187</f>
        <v>0.26600000000000001</v>
      </c>
    </row>
    <row r="229" spans="11:17" x14ac:dyDescent="0.25">
      <c r="K229" s="11">
        <f t="shared" si="19"/>
        <v>227</v>
      </c>
      <c r="L229" s="17">
        <f t="shared" si="20"/>
        <v>227</v>
      </c>
      <c r="M229" s="18">
        <f t="shared" si="15"/>
        <v>0.21178875257792562</v>
      </c>
      <c r="N229" s="18">
        <f t="shared" si="16"/>
        <v>0.32830779644175673</v>
      </c>
      <c r="O229" s="18">
        <f t="shared" si="17"/>
        <v>0.18791854658746859</v>
      </c>
      <c r="P229" s="18">
        <f t="shared" si="18"/>
        <v>0.37596006518237546</v>
      </c>
      <c r="Q229" s="12">
        <f>'HbA1c-1516'!$I$187</f>
        <v>0.26600000000000001</v>
      </c>
    </row>
    <row r="230" spans="11:17" x14ac:dyDescent="0.25">
      <c r="K230" s="11">
        <f t="shared" si="19"/>
        <v>228</v>
      </c>
      <c r="L230" s="17">
        <f t="shared" si="20"/>
        <v>228</v>
      </c>
      <c r="M230" s="18">
        <f t="shared" si="15"/>
        <v>0.21189760471000144</v>
      </c>
      <c r="N230" s="18">
        <f t="shared" si="16"/>
        <v>0.32816404483636707</v>
      </c>
      <c r="O230" s="18">
        <f t="shared" si="17"/>
        <v>0.18806641549439662</v>
      </c>
      <c r="P230" s="18">
        <f t="shared" si="18"/>
        <v>0.37570945701627556</v>
      </c>
      <c r="Q230" s="12">
        <f>'HbA1c-1516'!$I$187</f>
        <v>0.26600000000000001</v>
      </c>
    </row>
    <row r="231" spans="11:17" x14ac:dyDescent="0.25">
      <c r="K231" s="11">
        <f t="shared" si="19"/>
        <v>229</v>
      </c>
      <c r="L231" s="17">
        <f t="shared" si="20"/>
        <v>229</v>
      </c>
      <c r="M231" s="18">
        <f t="shared" si="15"/>
        <v>0.21200578876170365</v>
      </c>
      <c r="N231" s="18">
        <f t="shared" si="16"/>
        <v>0.3280212608823902</v>
      </c>
      <c r="O231" s="18">
        <f t="shared" si="17"/>
        <v>0.18821341890458926</v>
      </c>
      <c r="P231" s="18">
        <f t="shared" si="18"/>
        <v>0.37546050581250467</v>
      </c>
      <c r="Q231" s="12">
        <f>'HbA1c-1516'!$I$187</f>
        <v>0.26600000000000001</v>
      </c>
    </row>
    <row r="232" spans="11:17" x14ac:dyDescent="0.25">
      <c r="K232" s="11">
        <f t="shared" si="19"/>
        <v>230</v>
      </c>
      <c r="L232" s="17">
        <f t="shared" si="20"/>
        <v>230</v>
      </c>
      <c r="M232" s="18">
        <f t="shared" si="15"/>
        <v>0.21211331160127639</v>
      </c>
      <c r="N232" s="18">
        <f t="shared" si="16"/>
        <v>0.32787943387086715</v>
      </c>
      <c r="O232" s="18">
        <f t="shared" si="17"/>
        <v>0.18835956534249992</v>
      </c>
      <c r="P232" s="18">
        <f t="shared" si="18"/>
        <v>0.37521319359516164</v>
      </c>
      <c r="Q232" s="12">
        <f>'HbA1c-1516'!$I$187</f>
        <v>0.26600000000000001</v>
      </c>
    </row>
    <row r="233" spans="11:17" x14ac:dyDescent="0.25">
      <c r="K233" s="11">
        <f t="shared" si="19"/>
        <v>231</v>
      </c>
      <c r="L233" s="17">
        <f t="shared" si="20"/>
        <v>231</v>
      </c>
      <c r="M233" s="18">
        <f t="shared" si="15"/>
        <v>0.21222017999800455</v>
      </c>
      <c r="N233" s="18">
        <f t="shared" si="16"/>
        <v>0.32773855325717288</v>
      </c>
      <c r="O233" s="18">
        <f t="shared" si="17"/>
        <v>0.1885048632145982</v>
      </c>
      <c r="P233" s="18">
        <f t="shared" si="18"/>
        <v>0.37496750265848805</v>
      </c>
      <c r="Q233" s="12">
        <f>'HbA1c-1516'!$I$187</f>
        <v>0.26600000000000001</v>
      </c>
    </row>
    <row r="234" spans="11:17" x14ac:dyDescent="0.25">
      <c r="K234" s="11">
        <f t="shared" si="19"/>
        <v>232</v>
      </c>
      <c r="L234" s="17">
        <f t="shared" si="20"/>
        <v>232</v>
      </c>
      <c r="M234" s="18">
        <f t="shared" si="15"/>
        <v>0.21232640062404554</v>
      </c>
      <c r="N234" s="18">
        <f t="shared" si="16"/>
        <v>0.32759860865779977</v>
      </c>
      <c r="O234" s="18">
        <f t="shared" si="17"/>
        <v>0.18864932081147198</v>
      </c>
      <c r="P234" s="18">
        <f t="shared" si="18"/>
        <v>0.37472341556169209</v>
      </c>
      <c r="Q234" s="12">
        <f>'HbA1c-1516'!$I$187</f>
        <v>0.26600000000000001</v>
      </c>
    </row>
    <row r="235" spans="11:17" x14ac:dyDescent="0.25">
      <c r="K235" s="11">
        <f t="shared" si="19"/>
        <v>233</v>
      </c>
      <c r="L235" s="17">
        <f t="shared" si="20"/>
        <v>233</v>
      </c>
      <c r="M235" s="18">
        <f t="shared" si="15"/>
        <v>0.21243198005621997</v>
      </c>
      <c r="N235" s="18">
        <f t="shared" si="16"/>
        <v>0.32745958984721685</v>
      </c>
      <c r="O235" s="18">
        <f t="shared" si="17"/>
        <v>0.18879294630988314</v>
      </c>
      <c r="P235" s="18">
        <f t="shared" si="18"/>
        <v>0.3744809151238927</v>
      </c>
      <c r="Q235" s="12">
        <f>'HbA1c-1516'!$I$187</f>
        <v>0.26600000000000001</v>
      </c>
    </row>
    <row r="236" spans="11:17" x14ac:dyDescent="0.25">
      <c r="K236" s="11">
        <f t="shared" si="19"/>
        <v>234</v>
      </c>
      <c r="L236" s="17">
        <f t="shared" si="20"/>
        <v>234</v>
      </c>
      <c r="M236" s="18">
        <f t="shared" si="15"/>
        <v>0.2125369247777619</v>
      </c>
      <c r="N236" s="18">
        <f t="shared" si="16"/>
        <v>0.32732148675480349</v>
      </c>
      <c r="O236" s="18">
        <f t="shared" si="17"/>
        <v>0.18893574777477967</v>
      </c>
      <c r="P236" s="18">
        <f t="shared" si="18"/>
        <v>0.37423998441918127</v>
      </c>
      <c r="Q236" s="12">
        <f>'HbA1c-1516'!$I$187</f>
        <v>0.26600000000000001</v>
      </c>
    </row>
    <row r="237" spans="11:17" x14ac:dyDescent="0.25">
      <c r="K237" s="11">
        <f t="shared" si="19"/>
        <v>235</v>
      </c>
      <c r="L237" s="17">
        <f t="shared" si="20"/>
        <v>235</v>
      </c>
      <c r="M237" s="18">
        <f t="shared" si="15"/>
        <v>0.21264124118003011</v>
      </c>
      <c r="N237" s="18">
        <f t="shared" si="16"/>
        <v>0.32718428946185524</v>
      </c>
      <c r="O237" s="18">
        <f t="shared" si="17"/>
        <v>0.18907773316126353</v>
      </c>
      <c r="P237" s="18">
        <f t="shared" si="18"/>
        <v>0.37400060677179631</v>
      </c>
      <c r="Q237" s="12">
        <f>'HbA1c-1516'!$I$187</f>
        <v>0.26600000000000001</v>
      </c>
    </row>
    <row r="238" spans="11:17" x14ac:dyDescent="0.25">
      <c r="K238" s="11">
        <f t="shared" si="19"/>
        <v>236</v>
      </c>
      <c r="L238" s="17">
        <f t="shared" si="20"/>
        <v>236</v>
      </c>
      <c r="M238" s="18">
        <f t="shared" si="15"/>
        <v>0.2127449355641807</v>
      </c>
      <c r="N238" s="18">
        <f t="shared" si="16"/>
        <v>0.3270479881986601</v>
      </c>
      <c r="O238" s="18">
        <f t="shared" si="17"/>
        <v>0.18921891031651653</v>
      </c>
      <c r="P238" s="18">
        <f t="shared" si="18"/>
        <v>0.37376276575140971</v>
      </c>
      <c r="Q238" s="12">
        <f>'HbA1c-1516'!$I$187</f>
        <v>0.26600000000000001</v>
      </c>
    </row>
    <row r="239" spans="11:17" x14ac:dyDescent="0.25">
      <c r="K239" s="11">
        <f t="shared" si="19"/>
        <v>237</v>
      </c>
      <c r="L239" s="17">
        <f t="shared" si="20"/>
        <v>237</v>
      </c>
      <c r="M239" s="18">
        <f t="shared" si="15"/>
        <v>0.21284801414280324</v>
      </c>
      <c r="N239" s="18">
        <f t="shared" si="16"/>
        <v>0.3269125733416432</v>
      </c>
      <c r="O239" s="18">
        <f t="shared" si="17"/>
        <v>0.189359286981685</v>
      </c>
      <c r="P239" s="18">
        <f t="shared" si="18"/>
        <v>0.3735264451685209</v>
      </c>
      <c r="Q239" s="12">
        <f>'HbA1c-1516'!$I$187</f>
        <v>0.26600000000000001</v>
      </c>
    </row>
    <row r="240" spans="11:17" x14ac:dyDescent="0.25">
      <c r="K240" s="11">
        <f t="shared" si="19"/>
        <v>238</v>
      </c>
      <c r="L240" s="17">
        <f t="shared" si="20"/>
        <v>238</v>
      </c>
      <c r="M240" s="18">
        <f t="shared" si="15"/>
        <v>0.21295048304152001</v>
      </c>
      <c r="N240" s="18">
        <f t="shared" si="16"/>
        <v>0.32677803541057765</v>
      </c>
      <c r="O240" s="18">
        <f t="shared" si="17"/>
        <v>0.1894988707937241</v>
      </c>
      <c r="P240" s="18">
        <f t="shared" si="18"/>
        <v>0.373291629069955</v>
      </c>
      <c r="Q240" s="12">
        <f>'HbA1c-1516'!$I$187</f>
        <v>0.26600000000000001</v>
      </c>
    </row>
    <row r="241" spans="11:17" x14ac:dyDescent="0.25">
      <c r="K241" s="11">
        <f t="shared" si="19"/>
        <v>239</v>
      </c>
      <c r="L241" s="17">
        <f t="shared" si="20"/>
        <v>239</v>
      </c>
      <c r="M241" s="18">
        <f t="shared" si="15"/>
        <v>0.21305234830055028</v>
      </c>
      <c r="N241" s="18">
        <f t="shared" si="16"/>
        <v>0.32664436506585992</v>
      </c>
      <c r="O241" s="18">
        <f t="shared" si="17"/>
        <v>0.18963766928720288</v>
      </c>
      <c r="P241" s="18">
        <f t="shared" si="18"/>
        <v>0.37305830173446403</v>
      </c>
      <c r="Q241" s="12">
        <f>'HbA1c-1516'!$I$187</f>
        <v>0.26600000000000001</v>
      </c>
    </row>
    <row r="242" spans="11:17" x14ac:dyDescent="0.25">
      <c r="K242" s="11">
        <f t="shared" si="19"/>
        <v>240</v>
      </c>
      <c r="L242" s="17">
        <f t="shared" si="20"/>
        <v>240</v>
      </c>
      <c r="M242" s="18">
        <f t="shared" si="15"/>
        <v>0.21315361587624077</v>
      </c>
      <c r="N242" s="18">
        <f t="shared" si="16"/>
        <v>0.32651155310584856</v>
      </c>
      <c r="O242" s="18">
        <f t="shared" si="17"/>
        <v>0.18977568989607146</v>
      </c>
      <c r="P242" s="18">
        <f t="shared" si="18"/>
        <v>0.37282644766842693</v>
      </c>
      <c r="Q242" s="12">
        <f>'HbA1c-1516'!$I$187</f>
        <v>0.26600000000000001</v>
      </c>
    </row>
    <row r="243" spans="11:17" x14ac:dyDescent="0.25">
      <c r="K243" s="11">
        <f t="shared" si="19"/>
        <v>241</v>
      </c>
      <c r="L243" s="17">
        <f t="shared" si="20"/>
        <v>241</v>
      </c>
      <c r="M243" s="18">
        <f t="shared" si="15"/>
        <v>0.21325429164256143</v>
      </c>
      <c r="N243" s="18">
        <f t="shared" si="16"/>
        <v>0.3263795904642639</v>
      </c>
      <c r="O243" s="18">
        <f t="shared" si="17"/>
        <v>0.18991293995539049</v>
      </c>
      <c r="P243" s="18">
        <f t="shared" si="18"/>
        <v>0.37259605160164694</v>
      </c>
      <c r="Q243" s="12">
        <f>'HbA1c-1516'!$I$187</f>
        <v>0.26600000000000001</v>
      </c>
    </row>
    <row r="244" spans="11:17" x14ac:dyDescent="0.25">
      <c r="K244" s="11">
        <f t="shared" si="19"/>
        <v>242</v>
      </c>
      <c r="L244" s="17">
        <f t="shared" si="20"/>
        <v>242</v>
      </c>
      <c r="M244" s="18">
        <f t="shared" si="15"/>
        <v>0.21335438139256988</v>
      </c>
      <c r="N244" s="18">
        <f t="shared" si="16"/>
        <v>0.32624846820764675</v>
      </c>
      <c r="O244" s="18">
        <f t="shared" si="17"/>
        <v>0.19004942670302458</v>
      </c>
      <c r="P244" s="18">
        <f t="shared" si="18"/>
        <v>0.37236709848324212</v>
      </c>
      <c r="Q244" s="12">
        <f>'HbA1c-1516'!$I$187</f>
        <v>0.26600000000000001</v>
      </c>
    </row>
    <row r="245" spans="11:17" x14ac:dyDescent="0.25">
      <c r="K245" s="11">
        <f t="shared" si="19"/>
        <v>243</v>
      </c>
      <c r="L245" s="17">
        <f t="shared" si="20"/>
        <v>243</v>
      </c>
      <c r="M245" s="18">
        <f t="shared" si="15"/>
        <v>0.21345389083984354</v>
      </c>
      <c r="N245" s="18">
        <f t="shared" si="16"/>
        <v>0.32611817753287586</v>
      </c>
      <c r="O245" s="18">
        <f t="shared" si="17"/>
        <v>0.19018515728130023</v>
      </c>
      <c r="P245" s="18">
        <f t="shared" si="18"/>
        <v>0.37213957347762888</v>
      </c>
      <c r="Q245" s="12">
        <f>'HbA1c-1516'!$I$187</f>
        <v>0.26600000000000001</v>
      </c>
    </row>
    <row r="246" spans="11:17" x14ac:dyDescent="0.25">
      <c r="K246" s="11">
        <f t="shared" si="19"/>
        <v>244</v>
      </c>
      <c r="L246" s="17">
        <f t="shared" si="20"/>
        <v>244</v>
      </c>
      <c r="M246" s="18">
        <f t="shared" si="15"/>
        <v>0.21355282561988048</v>
      </c>
      <c r="N246" s="18">
        <f t="shared" si="16"/>
        <v>0.32598870976474104</v>
      </c>
      <c r="O246" s="18">
        <f t="shared" si="17"/>
        <v>0.19032013873862907</v>
      </c>
      <c r="P246" s="18">
        <f t="shared" si="18"/>
        <v>0.37191346196059383</v>
      </c>
      <c r="Q246" s="12">
        <f>'HbA1c-1516'!$I$187</f>
        <v>0.26600000000000001</v>
      </c>
    </row>
    <row r="247" spans="11:17" x14ac:dyDescent="0.25">
      <c r="K247" s="11">
        <f t="shared" si="19"/>
        <v>245</v>
      </c>
      <c r="L247" s="17">
        <f t="shared" si="20"/>
        <v>245</v>
      </c>
      <c r="M247" s="18">
        <f t="shared" si="15"/>
        <v>0.21365119129147117</v>
      </c>
      <c r="N247" s="18">
        <f t="shared" si="16"/>
        <v>0.32586005635357157</v>
      </c>
      <c r="O247" s="18">
        <f t="shared" si="17"/>
        <v>0.19045437803109788</v>
      </c>
      <c r="P247" s="18">
        <f t="shared" si="18"/>
        <v>0.371688749515453</v>
      </c>
      <c r="Q247" s="12">
        <f>'HbA1c-1516'!$I$187</f>
        <v>0.26600000000000001</v>
      </c>
    </row>
    <row r="248" spans="11:17" x14ac:dyDescent="0.25">
      <c r="K248" s="11">
        <f t="shared" si="19"/>
        <v>246</v>
      </c>
      <c r="L248" s="17">
        <f t="shared" si="20"/>
        <v>246</v>
      </c>
      <c r="M248" s="18">
        <f t="shared" si="15"/>
        <v>0.21374899333803962</v>
      </c>
      <c r="N248" s="18">
        <f t="shared" si="16"/>
        <v>0.32573220887291776</v>
      </c>
      <c r="O248" s="18">
        <f t="shared" si="17"/>
        <v>0.19058788202402477</v>
      </c>
      <c r="P248" s="18">
        <f t="shared" si="18"/>
        <v>0.37146542192929582</v>
      </c>
      <c r="Q248" s="12">
        <f>'HbA1c-1516'!$I$187</f>
        <v>0.26600000000000001</v>
      </c>
    </row>
    <row r="249" spans="11:17" x14ac:dyDescent="0.25">
      <c r="K249" s="11">
        <f t="shared" si="19"/>
        <v>247</v>
      </c>
      <c r="L249" s="17">
        <f t="shared" si="20"/>
        <v>247</v>
      </c>
      <c r="M249" s="18">
        <f t="shared" si="15"/>
        <v>0.21384623716895657</v>
      </c>
      <c r="N249" s="18">
        <f t="shared" si="16"/>
        <v>0.32560515901728437</v>
      </c>
      <c r="O249" s="18">
        <f t="shared" si="17"/>
        <v>0.19072065749348432</v>
      </c>
      <c r="P249" s="18">
        <f t="shared" si="18"/>
        <v>0.37124346518931123</v>
      </c>
      <c r="Q249" s="12">
        <f>'HbA1c-1516'!$I$187</f>
        <v>0.26600000000000001</v>
      </c>
    </row>
    <row r="250" spans="11:17" x14ac:dyDescent="0.25">
      <c r="K250" s="11">
        <f t="shared" si="19"/>
        <v>248</v>
      </c>
      <c r="L250" s="17">
        <f t="shared" si="20"/>
        <v>248</v>
      </c>
      <c r="M250" s="18">
        <f t="shared" si="15"/>
        <v>0.21394292812082491</v>
      </c>
      <c r="N250" s="18">
        <f t="shared" si="16"/>
        <v>0.32547889859991569</v>
      </c>
      <c r="O250" s="18">
        <f t="shared" si="17"/>
        <v>0.19085271112780083</v>
      </c>
      <c r="P250" s="18">
        <f t="shared" si="18"/>
        <v>0.37102286547919516</v>
      </c>
      <c r="Q250" s="12">
        <f>'HbA1c-1516'!$I$187</f>
        <v>0.26600000000000001</v>
      </c>
    </row>
    <row r="251" spans="11:17" x14ac:dyDescent="0.25">
      <c r="K251" s="11">
        <f t="shared" si="19"/>
        <v>249</v>
      </c>
      <c r="L251" s="17">
        <f t="shared" si="20"/>
        <v>249</v>
      </c>
      <c r="M251" s="18">
        <f t="shared" si="15"/>
        <v>0.21403907145873732</v>
      </c>
      <c r="N251" s="18">
        <f t="shared" si="16"/>
        <v>0.32535341955062785</v>
      </c>
      <c r="O251" s="18">
        <f t="shared" si="17"/>
        <v>0.19098404952901121</v>
      </c>
      <c r="P251" s="18">
        <f t="shared" si="18"/>
        <v>0.37080360917563482</v>
      </c>
      <c r="Q251" s="12">
        <f>'HbA1c-1516'!$I$187</f>
        <v>0.26600000000000001</v>
      </c>
    </row>
    <row r="252" spans="11:17" x14ac:dyDescent="0.25">
      <c r="K252" s="11">
        <f t="shared" si="19"/>
        <v>250</v>
      </c>
      <c r="L252" s="17">
        <f t="shared" si="20"/>
        <v>250</v>
      </c>
      <c r="M252" s="18">
        <f t="shared" si="15"/>
        <v>0.21413467237750772</v>
      </c>
      <c r="N252" s="18">
        <f t="shared" si="16"/>
        <v>0.32522871391369135</v>
      </c>
      <c r="O252" s="18">
        <f t="shared" si="17"/>
        <v>0.19111467921429781</v>
      </c>
      <c r="P252" s="18">
        <f t="shared" si="18"/>
        <v>0.3705856828448707</v>
      </c>
      <c r="Q252" s="12">
        <f>'HbA1c-1516'!$I$187</f>
        <v>0.26600000000000001</v>
      </c>
    </row>
    <row r="253" spans="11:17" x14ac:dyDescent="0.25">
      <c r="K253" s="11">
        <f t="shared" si="19"/>
        <v>251</v>
      </c>
      <c r="L253" s="17">
        <f t="shared" si="20"/>
        <v>251</v>
      </c>
      <c r="M253" s="18">
        <f t="shared" si="15"/>
        <v>0.21422973600287692</v>
      </c>
      <c r="N253" s="18">
        <f t="shared" si="16"/>
        <v>0.32510477384575909</v>
      </c>
      <c r="O253" s="18">
        <f t="shared" si="17"/>
        <v>0.19124460661739287</v>
      </c>
      <c r="P253" s="18">
        <f t="shared" si="18"/>
        <v>0.37036907323933238</v>
      </c>
      <c r="Q253" s="12">
        <f>'HbA1c-1516'!$I$187</f>
        <v>0.26600000000000001</v>
      </c>
    </row>
    <row r="254" spans="11:17" x14ac:dyDescent="0.25">
      <c r="K254" s="11">
        <f t="shared" si="19"/>
        <v>252</v>
      </c>
      <c r="L254" s="17">
        <f t="shared" si="20"/>
        <v>252</v>
      </c>
      <c r="M254" s="18">
        <f t="shared" si="15"/>
        <v>0.21432426739269267</v>
      </c>
      <c r="N254" s="18">
        <f t="shared" si="16"/>
        <v>0.32498159161383983</v>
      </c>
      <c r="O254" s="18">
        <f t="shared" si="17"/>
        <v>0.19137383808995351</v>
      </c>
      <c r="P254" s="18">
        <f t="shared" si="18"/>
        <v>0.37015376729434635</v>
      </c>
      <c r="Q254" s="12">
        <f>'HbA1c-1516'!$I$187</f>
        <v>0.26600000000000001</v>
      </c>
    </row>
    <row r="255" spans="11:17" x14ac:dyDescent="0.25">
      <c r="K255" s="11">
        <f t="shared" si="19"/>
        <v>253</v>
      </c>
      <c r="L255" s="17">
        <f t="shared" si="20"/>
        <v>253</v>
      </c>
      <c r="M255" s="18">
        <f t="shared" si="15"/>
        <v>0.21441827153806542</v>
      </c>
      <c r="N255" s="18">
        <f t="shared" si="16"/>
        <v>0.32485915959331685</v>
      </c>
      <c r="O255" s="18">
        <f t="shared" si="17"/>
        <v>0.19150237990291</v>
      </c>
      <c r="P255" s="18">
        <f t="shared" si="18"/>
        <v>0.3699397521249157</v>
      </c>
      <c r="Q255" s="12">
        <f>'HbA1c-1516'!$I$187</f>
        <v>0.26600000000000001</v>
      </c>
    </row>
    <row r="256" spans="11:17" x14ac:dyDescent="0.25">
      <c r="K256" s="11">
        <f t="shared" si="19"/>
        <v>254</v>
      </c>
      <c r="L256" s="17">
        <f t="shared" si="20"/>
        <v>254</v>
      </c>
      <c r="M256" s="18">
        <f t="shared" si="15"/>
        <v>0.2145117533645001</v>
      </c>
      <c r="N256" s="18">
        <f t="shared" si="16"/>
        <v>0.32473747026600935</v>
      </c>
      <c r="O256" s="18">
        <f t="shared" si="17"/>
        <v>0.19163023824778658</v>
      </c>
      <c r="P256" s="18">
        <f t="shared" si="18"/>
        <v>0.36972701502256727</v>
      </c>
      <c r="Q256" s="12">
        <f>'HbA1c-1516'!$I$187</f>
        <v>0.26600000000000001</v>
      </c>
    </row>
    <row r="257" spans="11:17" x14ac:dyDescent="0.25">
      <c r="K257" s="11">
        <f t="shared" si="19"/>
        <v>255</v>
      </c>
      <c r="L257" s="17">
        <f t="shared" si="20"/>
        <v>255</v>
      </c>
      <c r="M257" s="18">
        <f t="shared" si="15"/>
        <v>0.21460471773300405</v>
      </c>
      <c r="N257" s="18">
        <f t="shared" si="16"/>
        <v>0.32461651621827559</v>
      </c>
      <c r="O257" s="18">
        <f t="shared" si="17"/>
        <v>0.19175741923799544</v>
      </c>
      <c r="P257" s="18">
        <f t="shared" si="18"/>
        <v>0.369515543452267</v>
      </c>
      <c r="Q257" s="12">
        <f>'HbA1c-1516'!$I$187</f>
        <v>0.26600000000000001</v>
      </c>
    </row>
    <row r="258" spans="11:17" x14ac:dyDescent="0.25">
      <c r="K258" s="11">
        <f t="shared" si="19"/>
        <v>256</v>
      </c>
      <c r="L258" s="17">
        <f t="shared" si="20"/>
        <v>256</v>
      </c>
      <c r="M258" s="18">
        <f t="shared" si="15"/>
        <v>0.21469716944117267</v>
      </c>
      <c r="N258" s="18">
        <f t="shared" si="16"/>
        <v>0.32449629013915804</v>
      </c>
      <c r="O258" s="18">
        <f t="shared" si="17"/>
        <v>0.19188392891010594</v>
      </c>
      <c r="P258" s="18">
        <f t="shared" si="18"/>
        <v>0.36930532504940022</v>
      </c>
      <c r="Q258" s="12">
        <f>'HbA1c-1516'!$I$187</f>
        <v>0.26600000000000001</v>
      </c>
    </row>
    <row r="259" spans="11:17" x14ac:dyDescent="0.25">
      <c r="K259" s="11">
        <f t="shared" si="19"/>
        <v>257</v>
      </c>
      <c r="L259" s="17">
        <f t="shared" si="20"/>
        <v>257</v>
      </c>
      <c r="M259" s="18">
        <f t="shared" si="15"/>
        <v>0.21478911322425245</v>
      </c>
      <c r="N259" s="18">
        <f t="shared" si="16"/>
        <v>0.32437678481856741</v>
      </c>
      <c r="O259" s="18">
        <f t="shared" si="17"/>
        <v>0.19200977322508758</v>
      </c>
      <c r="P259" s="18">
        <f t="shared" si="18"/>
        <v>0.36909634761681581</v>
      </c>
      <c r="Q259" s="12">
        <f>'HbA1c-1516'!$I$187</f>
        <v>0.26600000000000001</v>
      </c>
    </row>
    <row r="260" spans="11:17" x14ac:dyDescent="0.25">
      <c r="K260" s="11">
        <f t="shared" si="19"/>
        <v>258</v>
      </c>
      <c r="L260" s="17">
        <f t="shared" si="20"/>
        <v>258</v>
      </c>
      <c r="M260" s="18">
        <f t="shared" ref="M260:M323" si="21">(2*($L260*$Q260)+NORMSINV((100+95.44)/200)^2-NORMSINV((100+95.44)/200)*SQRT(NORMSINV((100+95.44)/200)^2+4*($L260*$Q260)*(1-$Q260)))/2/($L260+NORMSINV((100+95.44)/200)^2)</f>
        <v>0.21488055375618198</v>
      </c>
      <c r="N260" s="18">
        <f t="shared" ref="N260:N323" si="22">(2*($L260*$Q260)+NORMSINV((100+95.44)/200)^2+NORMSINV((100+95.44)/200)*SQRT(NORMSINV((100+95.44)/200)^2+4*($L260*$Q260)*(1-Q260)))/2/($L260+NORMSINV((100+95.44)/200)^2)</f>
        <v>0.32425799314550641</v>
      </c>
      <c r="O260" s="18">
        <f t="shared" ref="O260:O323" si="23">(2*($L260*$Q260)+NORMSINV((100+99.74)/200)^2-NORMSINV((100+99.74)/200)*SQRT(NORMSINV((100+99.74)/200)^2+4*($L260*$Q260)*(1-$Q260)))/2/($L260+NORMSINV((100+99.74)/200)^2)</f>
        <v>0.19213495806952893</v>
      </c>
      <c r="P260" s="18">
        <f t="shared" ref="P260:P323" si="24">(2*($L260*$Q260)+NORMSINV((100+99.74)/200)^2+NORMSINV((100+99.74)/200)*SQRT(NORMSINV((100+99.74)/200)^2+4*($L260*$Q260)*(1-S260)))/2/($L260+NORMSINV((100+99.74)/200)^2)</f>
        <v>0.36888859912193295</v>
      </c>
      <c r="Q260" s="12">
        <f>'HbA1c-1516'!$I$187</f>
        <v>0.26600000000000001</v>
      </c>
    </row>
    <row r="261" spans="11:17" x14ac:dyDescent="0.25">
      <c r="K261" s="11">
        <f t="shared" si="19"/>
        <v>259</v>
      </c>
      <c r="L261" s="17">
        <f t="shared" si="20"/>
        <v>259</v>
      </c>
      <c r="M261" s="18">
        <f t="shared" si="21"/>
        <v>0.21497149565061269</v>
      </c>
      <c r="N261" s="18">
        <f t="shared" si="22"/>
        <v>0.32413990810633148</v>
      </c>
      <c r="O261" s="18">
        <f t="shared" si="23"/>
        <v>0.19225948925683278</v>
      </c>
      <c r="P261" s="18">
        <f t="shared" si="24"/>
        <v>0.36868206769390793</v>
      </c>
      <c r="Q261" s="12">
        <f>'HbA1c-1516'!$I$187</f>
        <v>0.26600000000000001</v>
      </c>
    </row>
    <row r="262" spans="11:17" x14ac:dyDescent="0.25">
      <c r="K262" s="11">
        <f t="shared" ref="K262:K325" si="25">K261+1</f>
        <v>260</v>
      </c>
      <c r="L262" s="17">
        <f t="shared" si="20"/>
        <v>260</v>
      </c>
      <c r="M262" s="18">
        <f t="shared" si="21"/>
        <v>0.21506194346190752</v>
      </c>
      <c r="N262" s="18">
        <f t="shared" si="22"/>
        <v>0.32402252278305121</v>
      </c>
      <c r="O262" s="18">
        <f t="shared" si="23"/>
        <v>0.19238337252838705</v>
      </c>
      <c r="P262" s="18">
        <f t="shared" si="24"/>
        <v>0.36847674162086091</v>
      </c>
      <c r="Q262" s="12">
        <f>'HbA1c-1516'!$I$187</f>
        <v>0.26600000000000001</v>
      </c>
    </row>
    <row r="263" spans="11:17" x14ac:dyDescent="0.25">
      <c r="K263" s="11">
        <f t="shared" si="25"/>
        <v>261</v>
      </c>
      <c r="L263" s="17">
        <f t="shared" si="20"/>
        <v>261</v>
      </c>
      <c r="M263" s="18">
        <f t="shared" si="21"/>
        <v>0.21515190168612067</v>
      </c>
      <c r="N263" s="18">
        <f t="shared" si="22"/>
        <v>0.32390583035166121</v>
      </c>
      <c r="O263" s="18">
        <f t="shared" si="23"/>
        <v>0.19250661355471363</v>
      </c>
      <c r="P263" s="18">
        <f t="shared" si="24"/>
        <v>0.36827260934715988</v>
      </c>
      <c r="Q263" s="12">
        <f>'HbA1c-1516'!$I$187</f>
        <v>0.26600000000000001</v>
      </c>
    </row>
    <row r="264" spans="11:17" x14ac:dyDescent="0.25">
      <c r="K264" s="11">
        <f t="shared" si="25"/>
        <v>262</v>
      </c>
      <c r="L264" s="17">
        <f t="shared" si="20"/>
        <v>262</v>
      </c>
      <c r="M264" s="18">
        <f t="shared" si="21"/>
        <v>0.21524137476195659</v>
      </c>
      <c r="N264" s="18">
        <f t="shared" si="22"/>
        <v>0.32378982408051354</v>
      </c>
      <c r="O264" s="18">
        <f t="shared" si="23"/>
        <v>0.19262921793659424</v>
      </c>
      <c r="P264" s="18">
        <f t="shared" si="24"/>
        <v>0.36806965947076109</v>
      </c>
      <c r="Q264" s="12">
        <f>'HbA1c-1516'!$I$187</f>
        <v>0.26600000000000001</v>
      </c>
    </row>
    <row r="265" spans="11:17" x14ac:dyDescent="0.25">
      <c r="K265" s="11">
        <f t="shared" si="25"/>
        <v>263</v>
      </c>
      <c r="L265" s="17">
        <f t="shared" si="20"/>
        <v>263</v>
      </c>
      <c r="M265" s="18">
        <f t="shared" si="21"/>
        <v>0.21533036707171035</v>
      </c>
      <c r="N265" s="18">
        <f t="shared" si="22"/>
        <v>0.32367449732872167</v>
      </c>
      <c r="O265" s="18">
        <f t="shared" si="23"/>
        <v>0.19275119120617457</v>
      </c>
      <c r="P265" s="18">
        <f t="shared" si="24"/>
        <v>0.3678678807406045</v>
      </c>
      <c r="Q265" s="12">
        <f>'HbA1c-1516'!$I$187</f>
        <v>0.26600000000000001</v>
      </c>
    </row>
    <row r="266" spans="11:17" x14ac:dyDescent="0.25">
      <c r="K266" s="11">
        <f t="shared" si="25"/>
        <v>264</v>
      </c>
      <c r="L266" s="17">
        <f t="shared" si="20"/>
        <v>264</v>
      </c>
      <c r="M266" s="18">
        <f t="shared" si="21"/>
        <v>0.21541888294218905</v>
      </c>
      <c r="N266" s="18">
        <f t="shared" si="22"/>
        <v>0.32355984354459794</v>
      </c>
      <c r="O266" s="18">
        <f t="shared" si="23"/>
        <v>0.19287253882804753</v>
      </c>
      <c r="P266" s="18">
        <f t="shared" si="24"/>
        <v>0.36766726205406325</v>
      </c>
      <c r="Q266" s="12">
        <f>'HbA1c-1516'!$I$187</f>
        <v>0.26600000000000001</v>
      </c>
    </row>
    <row r="267" spans="11:17" x14ac:dyDescent="0.25">
      <c r="K267" s="11">
        <f t="shared" si="25"/>
        <v>265</v>
      </c>
      <c r="L267" s="17">
        <f t="shared" si="20"/>
        <v>265</v>
      </c>
      <c r="M267" s="18">
        <f t="shared" si="21"/>
        <v>0.21550692664561463</v>
      </c>
      <c r="N267" s="18">
        <f t="shared" si="22"/>
        <v>0.32344585626412375</v>
      </c>
      <c r="O267" s="18">
        <f t="shared" si="23"/>
        <v>0.19299326620031471</v>
      </c>
      <c r="P267" s="18">
        <f t="shared" si="24"/>
        <v>0.36746779245444428</v>
      </c>
      <c r="Q267" s="12">
        <f>'HbA1c-1516'!$I$187</f>
        <v>0.26600000000000001</v>
      </c>
    </row>
    <row r="268" spans="11:17" x14ac:dyDescent="0.25">
      <c r="K268" s="11">
        <f t="shared" si="25"/>
        <v>266</v>
      </c>
      <c r="L268" s="17">
        <f t="shared" ref="L268:L331" si="26">K268</f>
        <v>266</v>
      </c>
      <c r="M268" s="18">
        <f t="shared" si="21"/>
        <v>0.2155945024005089</v>
      </c>
      <c r="N268" s="18">
        <f t="shared" si="22"/>
        <v>0.32333252910945232</v>
      </c>
      <c r="O268" s="18">
        <f t="shared" si="23"/>
        <v>0.19311337865562819</v>
      </c>
      <c r="P268" s="18">
        <f t="shared" si="24"/>
        <v>0.36726946112854159</v>
      </c>
      <c r="Q268" s="12">
        <f>'HbA1c-1516'!$I$187</f>
        <v>0.26600000000000001</v>
      </c>
    </row>
    <row r="269" spans="11:17" x14ac:dyDescent="0.25">
      <c r="K269" s="11">
        <f t="shared" si="25"/>
        <v>267</v>
      </c>
      <c r="L269" s="17">
        <f t="shared" si="26"/>
        <v>267</v>
      </c>
      <c r="M269" s="18">
        <f t="shared" si="21"/>
        <v>0.21568161437256117</v>
      </c>
      <c r="N269" s="18">
        <f t="shared" si="22"/>
        <v>0.32321985578744167</v>
      </c>
      <c r="O269" s="18">
        <f t="shared" si="23"/>
        <v>0.19323288146221218</v>
      </c>
      <c r="P269" s="18">
        <f t="shared" si="24"/>
        <v>0.36707225740423832</v>
      </c>
      <c r="Q269" s="12">
        <f>'HbA1c-1516'!$I$187</f>
        <v>0.26600000000000001</v>
      </c>
    </row>
    <row r="270" spans="11:17" x14ac:dyDescent="0.25">
      <c r="K270" s="11">
        <f t="shared" si="25"/>
        <v>268</v>
      </c>
      <c r="L270" s="17">
        <f t="shared" si="26"/>
        <v>268</v>
      </c>
      <c r="M270" s="18">
        <f t="shared" si="21"/>
        <v>0.21576826667547866</v>
      </c>
      <c r="N270" s="18">
        <f t="shared" si="22"/>
        <v>0.32310783008821847</v>
      </c>
      <c r="O270" s="18">
        <f t="shared" si="23"/>
        <v>0.19335177982486504</v>
      </c>
      <c r="P270" s="18">
        <f t="shared" si="24"/>
        <v>0.36687617074815748</v>
      </c>
      <c r="Q270" s="12">
        <f>'HbA1c-1516'!$I$187</f>
        <v>0.26600000000000001</v>
      </c>
    </row>
    <row r="271" spans="11:17" x14ac:dyDescent="0.25">
      <c r="K271" s="11">
        <f t="shared" si="25"/>
        <v>269</v>
      </c>
      <c r="L271" s="17">
        <f t="shared" si="26"/>
        <v>269</v>
      </c>
      <c r="M271" s="18">
        <f t="shared" si="21"/>
        <v>0.21585446337182002</v>
      </c>
      <c r="N271" s="18">
        <f t="shared" si="22"/>
        <v>0.32299644588377135</v>
      </c>
      <c r="O271" s="18">
        <f t="shared" si="23"/>
        <v>0.19347007888594239</v>
      </c>
      <c r="P271" s="18">
        <f t="shared" si="24"/>
        <v>0.3666811907633607</v>
      </c>
      <c r="Q271" s="12">
        <f>'HbA1c-1516'!$I$187</f>
        <v>0.26600000000000001</v>
      </c>
    </row>
    <row r="272" spans="11:17" x14ac:dyDescent="0.25">
      <c r="K272" s="11">
        <f t="shared" si="25"/>
        <v>270</v>
      </c>
      <c r="L272" s="17">
        <f t="shared" si="26"/>
        <v>270</v>
      </c>
      <c r="M272" s="18">
        <f t="shared" si="21"/>
        <v>0.21594020847381304</v>
      </c>
      <c r="N272" s="18">
        <f t="shared" si="22"/>
        <v>0.32288569712657289</v>
      </c>
      <c r="O272" s="18">
        <f t="shared" si="23"/>
        <v>0.19358778372632171</v>
      </c>
      <c r="P272" s="18">
        <f t="shared" si="24"/>
        <v>0.3664873071870931</v>
      </c>
      <c r="Q272" s="12">
        <f>'HbA1c-1516'!$I$187</f>
        <v>0.26600000000000001</v>
      </c>
    </row>
    <row r="273" spans="11:17" x14ac:dyDescent="0.25">
      <c r="K273" s="11">
        <f t="shared" si="25"/>
        <v>271</v>
      </c>
      <c r="L273" s="17">
        <f t="shared" si="26"/>
        <v>271</v>
      </c>
      <c r="M273" s="18">
        <f t="shared" si="21"/>
        <v>0.21602550594415559</v>
      </c>
      <c r="N273" s="18">
        <f t="shared" si="22"/>
        <v>0.32277557784823019</v>
      </c>
      <c r="O273" s="18">
        <f t="shared" si="23"/>
        <v>0.19370489936634813</v>
      </c>
      <c r="P273" s="18">
        <f t="shared" si="24"/>
        <v>0.36629450988857309</v>
      </c>
      <c r="Q273" s="12">
        <f>'HbA1c-1516'!$I$187</f>
        <v>0.26600000000000001</v>
      </c>
    </row>
    <row r="274" spans="11:17" x14ac:dyDescent="0.25">
      <c r="K274" s="11">
        <f t="shared" si="25"/>
        <v>272</v>
      </c>
      <c r="L274" s="17">
        <f t="shared" si="26"/>
        <v>272</v>
      </c>
      <c r="M274" s="18">
        <f t="shared" si="21"/>
        <v>0.21611035969680217</v>
      </c>
      <c r="N274" s="18">
        <f t="shared" si="22"/>
        <v>0.3226660821581625</v>
      </c>
      <c r="O274" s="18">
        <f t="shared" si="23"/>
        <v>0.19382143076676356</v>
      </c>
      <c r="P274" s="18">
        <f t="shared" si="24"/>
        <v>0.36610278886682718</v>
      </c>
      <c r="Q274" s="12">
        <f>'HbA1c-1516'!$I$187</f>
        <v>0.26600000000000001</v>
      </c>
    </row>
    <row r="275" spans="11:17" x14ac:dyDescent="0.25">
      <c r="K275" s="11">
        <f t="shared" si="25"/>
        <v>273</v>
      </c>
      <c r="L275" s="17">
        <f t="shared" si="26"/>
        <v>273</v>
      </c>
      <c r="M275" s="18">
        <f t="shared" si="21"/>
        <v>0.21619477359773379</v>
      </c>
      <c r="N275" s="18">
        <f t="shared" si="22"/>
        <v>0.32255720424230588</v>
      </c>
      <c r="O275" s="18">
        <f t="shared" si="23"/>
        <v>0.19393738282961714</v>
      </c>
      <c r="P275" s="18">
        <f t="shared" si="24"/>
        <v>0.36591213424856689</v>
      </c>
      <c r="Q275" s="12">
        <f>'HbA1c-1516'!$I$187</f>
        <v>0.26600000000000001</v>
      </c>
    </row>
    <row r="276" spans="11:17" x14ac:dyDescent="0.25">
      <c r="K276" s="11">
        <f t="shared" si="25"/>
        <v>274</v>
      </c>
      <c r="L276" s="17">
        <f t="shared" si="26"/>
        <v>274</v>
      </c>
      <c r="M276" s="18">
        <f t="shared" si="21"/>
        <v>0.21627875146571421</v>
      </c>
      <c r="N276" s="18">
        <f t="shared" si="22"/>
        <v>0.32244893836184402</v>
      </c>
      <c r="O276" s="18">
        <f t="shared" si="23"/>
        <v>0.19405276039915947</v>
      </c>
      <c r="P276" s="18">
        <f t="shared" si="24"/>
        <v>0.36572253628610862</v>
      </c>
      <c r="Q276" s="12">
        <f>'HbA1c-1516'!$I$187</f>
        <v>0.26600000000000001</v>
      </c>
    </row>
    <row r="277" spans="11:17" x14ac:dyDescent="0.25">
      <c r="K277" s="11">
        <f t="shared" si="25"/>
        <v>275</v>
      </c>
      <c r="L277" s="17">
        <f t="shared" si="26"/>
        <v>275</v>
      </c>
      <c r="M277" s="18">
        <f t="shared" si="21"/>
        <v>0.21636229707303115</v>
      </c>
      <c r="N277" s="18">
        <f t="shared" si="22"/>
        <v>0.32234127885196506</v>
      </c>
      <c r="O277" s="18">
        <f t="shared" si="23"/>
        <v>0.19416756826272014</v>
      </c>
      <c r="P277" s="18">
        <f t="shared" si="24"/>
        <v>0.36553398535533466</v>
      </c>
      <c r="Q277" s="12">
        <f>'HbA1c-1516'!$I$187</f>
        <v>0.26600000000000001</v>
      </c>
    </row>
    <row r="278" spans="11:17" x14ac:dyDescent="0.25">
      <c r="K278" s="11">
        <f t="shared" si="25"/>
        <v>276</v>
      </c>
      <c r="L278" s="17">
        <f t="shared" si="26"/>
        <v>276</v>
      </c>
      <c r="M278" s="18">
        <f t="shared" si="21"/>
        <v>0.21644541414622298</v>
      </c>
      <c r="N278" s="18">
        <f t="shared" si="22"/>
        <v>0.32223422012064229</v>
      </c>
      <c r="O278" s="18">
        <f t="shared" si="23"/>
        <v>0.19428181115156845</v>
      </c>
      <c r="P278" s="18">
        <f t="shared" si="24"/>
        <v>0.36534647195369385</v>
      </c>
      <c r="Q278" s="12">
        <f>'HbA1c-1516'!$I$187</f>
        <v>0.26600000000000001</v>
      </c>
    </row>
    <row r="279" spans="11:17" x14ac:dyDescent="0.25">
      <c r="K279" s="11">
        <f t="shared" si="25"/>
        <v>277</v>
      </c>
      <c r="L279" s="17">
        <f t="shared" si="26"/>
        <v>277</v>
      </c>
      <c r="M279" s="18">
        <f t="shared" si="21"/>
        <v>0.2165281063667924</v>
      </c>
      <c r="N279" s="18">
        <f t="shared" si="22"/>
        <v>0.32212775664744075</v>
      </c>
      <c r="O279" s="18">
        <f t="shared" si="23"/>
        <v>0.19439549374175907</v>
      </c>
      <c r="P279" s="18">
        <f t="shared" si="24"/>
        <v>0.3651599866982419</v>
      </c>
      <c r="Q279" s="12">
        <f>'HbA1c-1516'!$I$187</f>
        <v>0.26600000000000001</v>
      </c>
    </row>
    <row r="280" spans="11:17" x14ac:dyDescent="0.25">
      <c r="K280" s="11">
        <f t="shared" si="25"/>
        <v>278</v>
      </c>
      <c r="L280" s="17">
        <f t="shared" si="26"/>
        <v>278</v>
      </c>
      <c r="M280" s="18">
        <f t="shared" si="21"/>
        <v>0.21661037737190539</v>
      </c>
      <c r="N280" s="18">
        <f t="shared" si="22"/>
        <v>0.32202188298234607</v>
      </c>
      <c r="O280" s="18">
        <f t="shared" si="23"/>
        <v>0.19450862065496116</v>
      </c>
      <c r="P280" s="18">
        <f t="shared" si="24"/>
        <v>0.36497452032372019</v>
      </c>
      <c r="Q280" s="12">
        <f>'HbA1c-1516'!$I$187</f>
        <v>0.26600000000000001</v>
      </c>
    </row>
    <row r="281" spans="11:17" x14ac:dyDescent="0.25">
      <c r="K281" s="11">
        <f t="shared" si="25"/>
        <v>279</v>
      </c>
      <c r="L281" s="17">
        <f t="shared" si="26"/>
        <v>279</v>
      </c>
      <c r="M281" s="18">
        <f t="shared" si="21"/>
        <v>0.2166922307550779</v>
      </c>
      <c r="N281" s="18">
        <f t="shared" si="22"/>
        <v>0.32191659374461762</v>
      </c>
      <c r="O281" s="18">
        <f t="shared" si="23"/>
        <v>0.194621196459273</v>
      </c>
      <c r="P281" s="18">
        <f t="shared" si="24"/>
        <v>0.36479006368067168</v>
      </c>
      <c r="Q281" s="12">
        <f>'HbA1c-1516'!$I$187</f>
        <v>0.26600000000000001</v>
      </c>
    </row>
    <row r="282" spans="11:17" x14ac:dyDescent="0.25">
      <c r="K282" s="11">
        <f t="shared" si="25"/>
        <v>280</v>
      </c>
      <c r="L282" s="17">
        <f t="shared" si="26"/>
        <v>280</v>
      </c>
      <c r="M282" s="18">
        <f t="shared" si="21"/>
        <v>0.21677367006684928</v>
      </c>
      <c r="N282" s="18">
        <f t="shared" si="22"/>
        <v>0.32181188362166424</v>
      </c>
      <c r="O282" s="18">
        <f t="shared" si="23"/>
        <v>0.19473322567002146</v>
      </c>
      <c r="P282" s="18">
        <f t="shared" si="24"/>
        <v>0.3646066077335941</v>
      </c>
      <c r="Q282" s="12">
        <f>'HbA1c-1516'!$I$187</f>
        <v>0.26600000000000001</v>
      </c>
    </row>
    <row r="283" spans="11:17" x14ac:dyDescent="0.25">
      <c r="K283" s="11">
        <f t="shared" si="25"/>
        <v>281</v>
      </c>
      <c r="L283" s="17">
        <f t="shared" si="26"/>
        <v>281</v>
      </c>
      <c r="M283" s="18">
        <f t="shared" si="21"/>
        <v>0.21685469881544245</v>
      </c>
      <c r="N283" s="18">
        <f t="shared" si="22"/>
        <v>0.32170774736794167</v>
      </c>
      <c r="O283" s="18">
        <f t="shared" si="23"/>
        <v>0.19484471275054677</v>
      </c>
      <c r="P283" s="18">
        <f t="shared" si="24"/>
        <v>0.36442414355912772</v>
      </c>
      <c r="Q283" s="12">
        <f>'HbA1c-1516'!$I$187</f>
        <v>0.26600000000000001</v>
      </c>
    </row>
    <row r="284" spans="11:17" x14ac:dyDescent="0.25">
      <c r="K284" s="11">
        <f t="shared" si="25"/>
        <v>282</v>
      </c>
      <c r="L284" s="17">
        <f t="shared" si="26"/>
        <v>282</v>
      </c>
      <c r="M284" s="18">
        <f t="shared" si="21"/>
        <v>0.21693532046741268</v>
      </c>
      <c r="N284" s="18">
        <f t="shared" si="22"/>
        <v>0.32160417980387201</v>
      </c>
      <c r="O284" s="18">
        <f t="shared" si="23"/>
        <v>0.19495566211297305</v>
      </c>
      <c r="P284" s="18">
        <f t="shared" si="24"/>
        <v>0.36424266234427954</v>
      </c>
      <c r="Q284" s="12">
        <f>'HbA1c-1516'!$I$187</f>
        <v>0.26600000000000001</v>
      </c>
    </row>
    <row r="285" spans="11:17" x14ac:dyDescent="0.25">
      <c r="K285" s="11">
        <f t="shared" si="25"/>
        <v>283</v>
      </c>
      <c r="L285" s="17">
        <f t="shared" si="26"/>
        <v>283</v>
      </c>
      <c r="M285" s="18">
        <f t="shared" si="21"/>
        <v>0.21701553844828339</v>
      </c>
      <c r="N285" s="18">
        <f t="shared" si="22"/>
        <v>0.32150117581478449</v>
      </c>
      <c r="O285" s="18">
        <f t="shared" si="23"/>
        <v>0.19506607811896531</v>
      </c>
      <c r="P285" s="18">
        <f t="shared" si="24"/>
        <v>0.36406215538468106</v>
      </c>
      <c r="Q285" s="12">
        <f>'HbA1c-1516'!$I$187</f>
        <v>0.26600000000000001</v>
      </c>
    </row>
    <row r="286" spans="11:17" x14ac:dyDescent="0.25">
      <c r="K286" s="11">
        <f t="shared" si="25"/>
        <v>284</v>
      </c>
      <c r="L286" s="17">
        <f t="shared" si="26"/>
        <v>284</v>
      </c>
      <c r="M286" s="18">
        <f t="shared" si="21"/>
        <v>0.21709535614317063</v>
      </c>
      <c r="N286" s="18">
        <f t="shared" si="22"/>
        <v>0.3213987303498762</v>
      </c>
      <c r="O286" s="18">
        <f t="shared" si="23"/>
        <v>0.195175965080472</v>
      </c>
      <c r="P286" s="18">
        <f t="shared" si="24"/>
        <v>0.36388261408287859</v>
      </c>
      <c r="Q286" s="12">
        <f>'HbA1c-1516'!$I$187</f>
        <v>0.26600000000000001</v>
      </c>
    </row>
    <row r="287" spans="11:17" x14ac:dyDescent="0.25">
      <c r="K287" s="11">
        <f t="shared" si="25"/>
        <v>285</v>
      </c>
      <c r="L287" s="17">
        <f t="shared" si="26"/>
        <v>285</v>
      </c>
      <c r="M287" s="18">
        <f t="shared" si="21"/>
        <v>0.21717477689739542</v>
      </c>
      <c r="N287" s="18">
        <f t="shared" si="22"/>
        <v>0.32129683842119405</v>
      </c>
      <c r="O287" s="18">
        <f t="shared" si="23"/>
        <v>0.19528532726045486</v>
      </c>
      <c r="P287" s="18">
        <f t="shared" si="24"/>
        <v>0.36370402994665796</v>
      </c>
      <c r="Q287" s="12">
        <f>'HbA1c-1516'!$I$187</f>
        <v>0.26600000000000001</v>
      </c>
    </row>
    <row r="288" spans="11:17" x14ac:dyDescent="0.25">
      <c r="K288" s="11">
        <f t="shared" si="25"/>
        <v>286</v>
      </c>
      <c r="L288" s="17">
        <f t="shared" si="26"/>
        <v>286</v>
      </c>
      <c r="M288" s="18">
        <f t="shared" si="21"/>
        <v>0.21725380401708563</v>
      </c>
      <c r="N288" s="18">
        <f t="shared" si="22"/>
        <v>0.32119549510263556</v>
      </c>
      <c r="O288" s="18">
        <f t="shared" si="23"/>
        <v>0.19539416887360542</v>
      </c>
      <c r="P288" s="18">
        <f t="shared" si="24"/>
        <v>0.36352639458739977</v>
      </c>
      <c r="Q288" s="12">
        <f>'HbA1c-1516'!$I$187</f>
        <v>0.26600000000000001</v>
      </c>
    </row>
    <row r="289" spans="11:17" x14ac:dyDescent="0.25">
      <c r="K289" s="11">
        <f t="shared" si="25"/>
        <v>287</v>
      </c>
      <c r="L289" s="17">
        <f t="shared" si="26"/>
        <v>287</v>
      </c>
      <c r="M289" s="18">
        <f t="shared" si="21"/>
        <v>0.2173324407697656</v>
      </c>
      <c r="N289" s="18">
        <f t="shared" si="22"/>
        <v>0.32109469552896958</v>
      </c>
      <c r="O289" s="18">
        <f t="shared" si="23"/>
        <v>0.19550249408704856</v>
      </c>
      <c r="P289" s="18">
        <f t="shared" si="24"/>
        <v>0.36334969971846592</v>
      </c>
      <c r="Q289" s="12">
        <f>'HbA1c-1516'!$I$187</f>
        <v>0.26600000000000001</v>
      </c>
    </row>
    <row r="290" spans="11:17" x14ac:dyDescent="0.25">
      <c r="K290" s="11">
        <f t="shared" si="25"/>
        <v>288</v>
      </c>
      <c r="L290" s="17">
        <f t="shared" si="26"/>
        <v>288</v>
      </c>
      <c r="M290" s="18">
        <f t="shared" si="21"/>
        <v>0.21741069038493616</v>
      </c>
      <c r="N290" s="18">
        <f t="shared" si="22"/>
        <v>0.32099443489487522</v>
      </c>
      <c r="O290" s="18">
        <f t="shared" si="23"/>
        <v>0.19561030702103405</v>
      </c>
      <c r="P290" s="18">
        <f t="shared" si="24"/>
        <v>0.36317393715361795</v>
      </c>
      <c r="Q290" s="12">
        <f>'HbA1c-1516'!$I$187</f>
        <v>0.26600000000000001</v>
      </c>
    </row>
    <row r="291" spans="11:17" x14ac:dyDescent="0.25">
      <c r="K291" s="11">
        <f t="shared" si="25"/>
        <v>289</v>
      </c>
      <c r="L291" s="17">
        <f t="shared" si="26"/>
        <v>289</v>
      </c>
      <c r="M291" s="18">
        <f t="shared" si="21"/>
        <v>0.21748855605464285</v>
      </c>
      <c r="N291" s="18">
        <f t="shared" si="22"/>
        <v>0.32089470845400009</v>
      </c>
      <c r="O291" s="18">
        <f t="shared" si="23"/>
        <v>0.19571761174961488</v>
      </c>
      <c r="P291" s="18">
        <f t="shared" si="24"/>
        <v>0.36299909880546349</v>
      </c>
      <c r="Q291" s="12">
        <f>'HbA1c-1516'!$I$187</f>
        <v>0.26600000000000001</v>
      </c>
    </row>
    <row r="292" spans="11:17" x14ac:dyDescent="0.25">
      <c r="K292" s="11">
        <f t="shared" si="25"/>
        <v>290</v>
      </c>
      <c r="L292" s="17">
        <f t="shared" si="26"/>
        <v>290</v>
      </c>
      <c r="M292" s="18">
        <f t="shared" si="21"/>
        <v>0.21756604093403456</v>
      </c>
      <c r="N292" s="18">
        <f t="shared" si="22"/>
        <v>0.32079551151803554</v>
      </c>
      <c r="O292" s="18">
        <f t="shared" si="23"/>
        <v>0.19582441230131459</v>
      </c>
      <c r="P292" s="18">
        <f t="shared" si="24"/>
        <v>0.36282517668393277</v>
      </c>
      <c r="Q292" s="12">
        <f>'HbA1c-1516'!$I$187</f>
        <v>0.26600000000000001</v>
      </c>
    </row>
    <row r="293" spans="11:17" x14ac:dyDescent="0.25">
      <c r="K293" s="11">
        <f t="shared" si="25"/>
        <v>291</v>
      </c>
      <c r="L293" s="17">
        <f t="shared" si="26"/>
        <v>291</v>
      </c>
      <c r="M293" s="18">
        <f t="shared" si="21"/>
        <v>0.21764314814191191</v>
      </c>
      <c r="N293" s="18">
        <f t="shared" si="22"/>
        <v>0.32069683945581046</v>
      </c>
      <c r="O293" s="18">
        <f t="shared" si="23"/>
        <v>0.19593071265978235</v>
      </c>
      <c r="P293" s="18">
        <f t="shared" si="24"/>
        <v>0.36265216289478414</v>
      </c>
      <c r="Q293" s="12">
        <f>'HbA1c-1516'!$I$187</f>
        <v>0.26600000000000001</v>
      </c>
    </row>
    <row r="294" spans="11:17" x14ac:dyDescent="0.25">
      <c r="K294" s="11">
        <f t="shared" si="25"/>
        <v>292</v>
      </c>
      <c r="L294" s="17">
        <f t="shared" si="26"/>
        <v>292</v>
      </c>
      <c r="M294" s="18">
        <f t="shared" si="21"/>
        <v>0.21771988076126503</v>
      </c>
      <c r="N294" s="18">
        <f t="shared" si="22"/>
        <v>0.32059868769240135</v>
      </c>
      <c r="O294" s="18">
        <f t="shared" si="23"/>
        <v>0.19603651676443612</v>
      </c>
      <c r="P294" s="18">
        <f t="shared" si="24"/>
        <v>0.36248004963813624</v>
      </c>
      <c r="Q294" s="12">
        <f>'HbA1c-1516'!$I$187</f>
        <v>0.26600000000000001</v>
      </c>
    </row>
    <row r="295" spans="11:17" x14ac:dyDescent="0.25">
      <c r="K295" s="11">
        <f t="shared" si="25"/>
        <v>293</v>
      </c>
      <c r="L295" s="17">
        <f t="shared" si="26"/>
        <v>293</v>
      </c>
      <c r="M295" s="18">
        <f t="shared" si="21"/>
        <v>0.21779624183980287</v>
      </c>
      <c r="N295" s="18">
        <f t="shared" si="22"/>
        <v>0.32050105170826015</v>
      </c>
      <c r="O295" s="18">
        <f t="shared" si="23"/>
        <v>0.19614182851109563</v>
      </c>
      <c r="P295" s="18">
        <f t="shared" si="24"/>
        <v>0.36230882920702856</v>
      </c>
      <c r="Q295" s="12">
        <f>'HbA1c-1516'!$I$187</f>
        <v>0.26600000000000001</v>
      </c>
    </row>
    <row r="296" spans="11:17" x14ac:dyDescent="0.25">
      <c r="K296" s="11">
        <f t="shared" si="25"/>
        <v>294</v>
      </c>
      <c r="L296" s="17">
        <f t="shared" si="26"/>
        <v>294</v>
      </c>
      <c r="M296" s="18">
        <f t="shared" si="21"/>
        <v>0.21787223439047138</v>
      </c>
      <c r="N296" s="18">
        <f t="shared" si="22"/>
        <v>0.32040392703835785</v>
      </c>
      <c r="O296" s="18">
        <f t="shared" si="23"/>
        <v>0.196246651752603</v>
      </c>
      <c r="P296" s="18">
        <f t="shared" si="24"/>
        <v>0.36213849398600795</v>
      </c>
      <c r="Q296" s="12">
        <f>'HbA1c-1516'!$I$187</f>
        <v>0.26600000000000001</v>
      </c>
    </row>
    <row r="297" spans="11:17" x14ac:dyDescent="0.25">
      <c r="K297" s="11">
        <f t="shared" si="25"/>
        <v>295</v>
      </c>
      <c r="L297" s="17">
        <f t="shared" si="26"/>
        <v>295</v>
      </c>
      <c r="M297" s="18">
        <f t="shared" si="21"/>
        <v>0.21794786139196376</v>
      </c>
      <c r="N297" s="18">
        <f t="shared" si="22"/>
        <v>0.32030730927134432</v>
      </c>
      <c r="O297" s="18">
        <f t="shared" si="23"/>
        <v>0.1963509902994334</v>
      </c>
      <c r="P297" s="18">
        <f t="shared" si="24"/>
        <v>0.36196903644974177</v>
      </c>
      <c r="Q297" s="12">
        <f>'HbA1c-1516'!$I$187</f>
        <v>0.26600000000000001</v>
      </c>
    </row>
    <row r="298" spans="11:17" x14ac:dyDescent="0.25">
      <c r="K298" s="11">
        <f t="shared" si="25"/>
        <v>296</v>
      </c>
      <c r="L298" s="17">
        <f t="shared" si="26"/>
        <v>296</v>
      </c>
      <c r="M298" s="18">
        <f t="shared" si="21"/>
        <v>0.2180231257892209</v>
      </c>
      <c r="N298" s="18">
        <f t="shared" si="22"/>
        <v>0.32021119404872428</v>
      </c>
      <c r="O298" s="18">
        <f t="shared" si="23"/>
        <v>0.19645484792029516</v>
      </c>
      <c r="P298" s="18">
        <f t="shared" si="24"/>
        <v>0.36180044916165643</v>
      </c>
      <c r="Q298" s="12">
        <f>'HbA1c-1516'!$I$187</f>
        <v>0.26600000000000001</v>
      </c>
    </row>
    <row r="299" spans="11:17" x14ac:dyDescent="0.25">
      <c r="K299" s="11">
        <f t="shared" si="25"/>
        <v>297</v>
      </c>
      <c r="L299" s="17">
        <f t="shared" si="26"/>
        <v>297</v>
      </c>
      <c r="M299" s="18">
        <f t="shared" si="21"/>
        <v>0.21809803049392298</v>
      </c>
      <c r="N299" s="18">
        <f t="shared" si="22"/>
        <v>0.32011557706404803</v>
      </c>
      <c r="O299" s="18">
        <f t="shared" si="23"/>
        <v>0.19655822834271874</v>
      </c>
      <c r="P299" s="18">
        <f t="shared" si="24"/>
        <v>0.36163272477260078</v>
      </c>
      <c r="Q299" s="12">
        <f>'HbA1c-1516'!$I$187</f>
        <v>0.26600000000000001</v>
      </c>
    </row>
    <row r="300" spans="11:17" x14ac:dyDescent="0.25">
      <c r="K300" s="11">
        <f t="shared" si="25"/>
        <v>298</v>
      </c>
      <c r="L300" s="17">
        <f t="shared" si="26"/>
        <v>298</v>
      </c>
      <c r="M300" s="18">
        <f t="shared" si="21"/>
        <v>0.21817257838497228</v>
      </c>
      <c r="N300" s="18">
        <f t="shared" si="22"/>
        <v>0.32002045406211765</v>
      </c>
      <c r="O300" s="18">
        <f t="shared" si="23"/>
        <v>0.19666113525363635</v>
      </c>
      <c r="P300" s="18">
        <f t="shared" si="24"/>
        <v>0.36146585601953374</v>
      </c>
      <c r="Q300" s="12">
        <f>'HbA1c-1516'!$I$187</f>
        <v>0.26600000000000001</v>
      </c>
    </row>
    <row r="301" spans="11:17" x14ac:dyDescent="0.25">
      <c r="K301" s="11">
        <f t="shared" si="25"/>
        <v>299</v>
      </c>
      <c r="L301" s="17">
        <f t="shared" si="26"/>
        <v>299</v>
      </c>
      <c r="M301" s="18">
        <f t="shared" si="21"/>
        <v>0.2182467723089678</v>
      </c>
      <c r="N301" s="18">
        <f t="shared" si="22"/>
        <v>0.31992582083820797</v>
      </c>
      <c r="O301" s="18">
        <f t="shared" si="23"/>
        <v>0.19676357229995117</v>
      </c>
      <c r="P301" s="18">
        <f t="shared" si="24"/>
        <v>0.36129983572423668</v>
      </c>
      <c r="Q301" s="12">
        <f>'HbA1c-1516'!$I$187</f>
        <v>0.26600000000000001</v>
      </c>
    </row>
    <row r="302" spans="11:17" x14ac:dyDescent="0.25">
      <c r="K302" s="11">
        <f t="shared" si="25"/>
        <v>300</v>
      </c>
      <c r="L302" s="17">
        <f t="shared" si="26"/>
        <v>300</v>
      </c>
      <c r="M302" s="18">
        <f t="shared" si="21"/>
        <v>0.21832061508067102</v>
      </c>
      <c r="N302" s="18">
        <f t="shared" si="22"/>
        <v>0.31983167323730133</v>
      </c>
      <c r="O302" s="18">
        <f t="shared" si="23"/>
        <v>0.1968655430890969</v>
      </c>
      <c r="P302" s="18">
        <f t="shared" si="24"/>
        <v>0.36113465679204837</v>
      </c>
      <c r="Q302" s="12">
        <f>'HbA1c-1516'!$I$187</f>
        <v>0.26600000000000001</v>
      </c>
    </row>
    <row r="303" spans="11:17" x14ac:dyDescent="0.25">
      <c r="K303" s="11">
        <f t="shared" si="25"/>
        <v>301</v>
      </c>
      <c r="L303" s="17">
        <f t="shared" si="26"/>
        <v>301</v>
      </c>
      <c r="M303" s="18">
        <f t="shared" si="21"/>
        <v>0.21839410948346338</v>
      </c>
      <c r="N303" s="18">
        <f t="shared" si="22"/>
        <v>0.31973800715333739</v>
      </c>
      <c r="O303" s="18">
        <f t="shared" si="23"/>
        <v>0.19696705118958771</v>
      </c>
      <c r="P303" s="18">
        <f t="shared" si="24"/>
        <v>0.36097031221062309</v>
      </c>
      <c r="Q303" s="12">
        <f>'HbA1c-1516'!$I$187</f>
        <v>0.26600000000000001</v>
      </c>
    </row>
    <row r="304" spans="11:17" x14ac:dyDescent="0.25">
      <c r="K304" s="11">
        <f t="shared" si="25"/>
        <v>302</v>
      </c>
      <c r="L304" s="17">
        <f t="shared" si="26"/>
        <v>302</v>
      </c>
      <c r="M304" s="18">
        <f t="shared" si="21"/>
        <v>0.21846725826979677</v>
      </c>
      <c r="N304" s="18">
        <f t="shared" si="22"/>
        <v>0.31964481852847598</v>
      </c>
      <c r="O304" s="18">
        <f t="shared" si="23"/>
        <v>0.19706810013155907</v>
      </c>
      <c r="P304" s="18">
        <f t="shared" si="24"/>
        <v>0.36080679504871144</v>
      </c>
      <c r="Q304" s="12">
        <f>'HbA1c-1516'!$I$187</f>
        <v>0.26600000000000001</v>
      </c>
    </row>
    <row r="305" spans="11:17" x14ac:dyDescent="0.25">
      <c r="K305" s="11">
        <f t="shared" si="25"/>
        <v>303</v>
      </c>
      <c r="L305" s="17">
        <f t="shared" si="26"/>
        <v>303</v>
      </c>
      <c r="M305" s="18">
        <f t="shared" si="21"/>
        <v>0.21854006416163443</v>
      </c>
      <c r="N305" s="18">
        <f t="shared" si="22"/>
        <v>0.31955210335237355</v>
      </c>
      <c r="O305" s="18">
        <f t="shared" si="23"/>
        <v>0.19716869340729881</v>
      </c>
      <c r="P305" s="18">
        <f t="shared" si="24"/>
        <v>0.3606440984549627</v>
      </c>
      <c r="Q305" s="12">
        <f>'HbA1c-1516'!$I$187</f>
        <v>0.26600000000000001</v>
      </c>
    </row>
    <row r="306" spans="11:17" x14ac:dyDescent="0.25">
      <c r="K306" s="11">
        <f t="shared" si="25"/>
        <v>304</v>
      </c>
      <c r="L306" s="17">
        <f t="shared" si="26"/>
        <v>304</v>
      </c>
      <c r="M306" s="18">
        <f t="shared" si="21"/>
        <v>0.21861252985088583</v>
      </c>
      <c r="N306" s="18">
        <f t="shared" si="22"/>
        <v>0.31945985766147311</v>
      </c>
      <c r="O306" s="18">
        <f t="shared" si="23"/>
        <v>0.19726883447177015</v>
      </c>
      <c r="P306" s="18">
        <f t="shared" si="24"/>
        <v>0.36048221565674887</v>
      </c>
      <c r="Q306" s="12">
        <f>'HbA1c-1516'!$I$187</f>
        <v>0.26600000000000001</v>
      </c>
    </row>
    <row r="307" spans="11:17" x14ac:dyDescent="0.25">
      <c r="K307" s="11">
        <f t="shared" si="25"/>
        <v>305</v>
      </c>
      <c r="L307" s="17">
        <f t="shared" si="26"/>
        <v>305</v>
      </c>
      <c r="M307" s="18">
        <f t="shared" si="21"/>
        <v>0.21868465799983286</v>
      </c>
      <c r="N307" s="18">
        <f t="shared" si="22"/>
        <v>0.31936807753830665</v>
      </c>
      <c r="O307" s="18">
        <f t="shared" si="23"/>
        <v>0.19736852674312477</v>
      </c>
      <c r="P307" s="18">
        <f t="shared" si="24"/>
        <v>0.36032113995901005</v>
      </c>
      <c r="Q307" s="12">
        <f>'HbA1c-1516'!$I$187</f>
        <v>0.26600000000000001</v>
      </c>
    </row>
    <row r="308" spans="11:17" x14ac:dyDescent="0.25">
      <c r="K308" s="11">
        <f t="shared" si="25"/>
        <v>306</v>
      </c>
      <c r="L308" s="17">
        <f t="shared" si="26"/>
        <v>306</v>
      </c>
      <c r="M308" s="18">
        <f t="shared" si="21"/>
        <v>0.21875645124154913</v>
      </c>
      <c r="N308" s="18">
        <f t="shared" si="22"/>
        <v>0.31927675911081055</v>
      </c>
      <c r="O308" s="18">
        <f t="shared" si="23"/>
        <v>0.19746777360320805</v>
      </c>
      <c r="P308" s="18">
        <f t="shared" si="24"/>
        <v>0.36016086474311948</v>
      </c>
      <c r="Q308" s="12">
        <f>'HbA1c-1516'!$I$187</f>
        <v>0.26600000000000001</v>
      </c>
    </row>
    <row r="309" spans="11:17" x14ac:dyDescent="0.25">
      <c r="K309" s="11">
        <f t="shared" si="25"/>
        <v>307</v>
      </c>
      <c r="L309" s="17">
        <f t="shared" si="26"/>
        <v>307</v>
      </c>
      <c r="M309" s="18">
        <f t="shared" si="21"/>
        <v>0.21882791218031197</v>
      </c>
      <c r="N309" s="18">
        <f t="shared" si="22"/>
        <v>0.31918589855165369</v>
      </c>
      <c r="O309" s="18">
        <f t="shared" si="23"/>
        <v>0.19756657839805578</v>
      </c>
      <c r="P309" s="18">
        <f t="shared" si="24"/>
        <v>0.36000138346576993</v>
      </c>
      <c r="Q309" s="12">
        <f>'HbA1c-1516'!$I$187</f>
        <v>0.26600000000000001</v>
      </c>
    </row>
    <row r="310" spans="11:17" x14ac:dyDescent="0.25">
      <c r="K310" s="11">
        <f t="shared" si="25"/>
        <v>308</v>
      </c>
      <c r="L310" s="17">
        <f t="shared" si="26"/>
        <v>308</v>
      </c>
      <c r="M310" s="18">
        <f t="shared" si="21"/>
        <v>0.21889904339200725</v>
      </c>
      <c r="N310" s="18">
        <f t="shared" si="22"/>
        <v>0.31909549207757615</v>
      </c>
      <c r="O310" s="18">
        <f t="shared" si="23"/>
        <v>0.1976649444383819</v>
      </c>
      <c r="P310" s="18">
        <f t="shared" si="24"/>
        <v>0.3598426896578788</v>
      </c>
      <c r="Q310" s="12">
        <f>'HbA1c-1516'!$I$187</f>
        <v>0.26600000000000001</v>
      </c>
    </row>
    <row r="311" spans="11:17" x14ac:dyDescent="0.25">
      <c r="K311" s="11">
        <f t="shared" si="25"/>
        <v>309</v>
      </c>
      <c r="L311" s="17">
        <f t="shared" si="26"/>
        <v>309</v>
      </c>
      <c r="M311" s="18">
        <f t="shared" si="21"/>
        <v>0.21896984742452733</v>
      </c>
      <c r="N311" s="18">
        <f t="shared" si="22"/>
        <v>0.31900553594874193</v>
      </c>
      <c r="O311" s="18">
        <f t="shared" si="23"/>
        <v>0.19776287500005921</v>
      </c>
      <c r="P311" s="18">
        <f t="shared" si="24"/>
        <v>0.35968477692351342</v>
      </c>
      <c r="Q311" s="12">
        <f>'HbA1c-1516'!$I$187</f>
        <v>0.26600000000000001</v>
      </c>
    </row>
    <row r="312" spans="11:17" x14ac:dyDescent="0.25">
      <c r="K312" s="11">
        <f t="shared" si="25"/>
        <v>310</v>
      </c>
      <c r="L312" s="17">
        <f t="shared" si="26"/>
        <v>310</v>
      </c>
      <c r="M312" s="18">
        <f t="shared" si="21"/>
        <v>0.21904032679816202</v>
      </c>
      <c r="N312" s="18">
        <f t="shared" si="22"/>
        <v>0.31891602646810135</v>
      </c>
      <c r="O312" s="18">
        <f t="shared" si="23"/>
        <v>0.19786037332459097</v>
      </c>
      <c r="P312" s="18">
        <f t="shared" si="24"/>
        <v>0.35952763893883438</v>
      </c>
      <c r="Q312" s="12">
        <f>'HbA1c-1516'!$I$187</f>
        <v>0.26600000000000001</v>
      </c>
    </row>
    <row r="313" spans="11:17" x14ac:dyDescent="0.25">
      <c r="K313" s="11">
        <f t="shared" si="25"/>
        <v>311</v>
      </c>
      <c r="L313" s="17">
        <f t="shared" si="26"/>
        <v>311</v>
      </c>
      <c r="M313" s="18">
        <f t="shared" si="21"/>
        <v>0.21911048400598304</v>
      </c>
      <c r="N313" s="18">
        <f t="shared" si="22"/>
        <v>0.3188269599807661</v>
      </c>
      <c r="O313" s="18">
        <f t="shared" si="23"/>
        <v>0.19795744261957537</v>
      </c>
      <c r="P313" s="18">
        <f t="shared" si="24"/>
        <v>0.35937126945105813</v>
      </c>
      <c r="Q313" s="12">
        <f>'HbA1c-1516'!$I$187</f>
        <v>0.26600000000000001</v>
      </c>
    </row>
    <row r="314" spans="11:17" x14ac:dyDescent="0.25">
      <c r="K314" s="11">
        <f t="shared" si="25"/>
        <v>312</v>
      </c>
      <c r="L314" s="17">
        <f t="shared" si="26"/>
        <v>312</v>
      </c>
      <c r="M314" s="18">
        <f t="shared" si="21"/>
        <v>0.21918032151422231</v>
      </c>
      <c r="N314" s="18">
        <f t="shared" si="22"/>
        <v>0.31873833287339459</v>
      </c>
      <c r="O314" s="18">
        <f t="shared" si="23"/>
        <v>0.1980540860591623</v>
      </c>
      <c r="P314" s="18">
        <f t="shared" si="24"/>
        <v>0.35921566227743745</v>
      </c>
      <c r="Q314" s="12">
        <f>'HbA1c-1516'!$I$187</f>
        <v>0.26600000000000001</v>
      </c>
    </row>
    <row r="315" spans="11:17" x14ac:dyDescent="0.25">
      <c r="K315" s="11">
        <f t="shared" si="25"/>
        <v>313</v>
      </c>
      <c r="L315" s="17">
        <f t="shared" si="26"/>
        <v>313</v>
      </c>
      <c r="M315" s="18">
        <f t="shared" si="21"/>
        <v>0.21924984176264273</v>
      </c>
      <c r="N315" s="18">
        <f t="shared" si="22"/>
        <v>0.31865014157358879</v>
      </c>
      <c r="O315" s="18">
        <f t="shared" si="23"/>
        <v>0.19815030678450218</v>
      </c>
      <c r="P315" s="18">
        <f t="shared" si="24"/>
        <v>0.35906081130425949</v>
      </c>
      <c r="Q315" s="12">
        <f>'HbA1c-1516'!$I$187</f>
        <v>0.26600000000000001</v>
      </c>
    </row>
    <row r="316" spans="11:17" x14ac:dyDescent="0.25">
      <c r="K316" s="11">
        <f t="shared" si="25"/>
        <v>314</v>
      </c>
      <c r="L316" s="17">
        <f t="shared" si="26"/>
        <v>314</v>
      </c>
      <c r="M316" s="18">
        <f t="shared" si="21"/>
        <v>0.2193190471649038</v>
      </c>
      <c r="N316" s="18">
        <f t="shared" si="22"/>
        <v>0.31856238254930108</v>
      </c>
      <c r="O316" s="18">
        <f t="shared" si="23"/>
        <v>0.19824610790418784</v>
      </c>
      <c r="P316" s="18">
        <f t="shared" si="24"/>
        <v>0.35890671048586165</v>
      </c>
      <c r="Q316" s="12">
        <f>'HbA1c-1516'!$I$187</f>
        <v>0.26600000000000001</v>
      </c>
    </row>
    <row r="317" spans="11:17" x14ac:dyDescent="0.25">
      <c r="K317" s="11">
        <f t="shared" si="25"/>
        <v>315</v>
      </c>
      <c r="L317" s="17">
        <f t="shared" si="26"/>
        <v>315</v>
      </c>
      <c r="M317" s="18">
        <f t="shared" si="21"/>
        <v>0.21938794010892093</v>
      </c>
      <c r="N317" s="18">
        <f t="shared" si="22"/>
        <v>0.31847505230825218</v>
      </c>
      <c r="O317" s="18">
        <f t="shared" si="23"/>
        <v>0.19834149249468916</v>
      </c>
      <c r="P317" s="18">
        <f t="shared" si="24"/>
        <v>0.35875335384366425</v>
      </c>
      <c r="Q317" s="12">
        <f>'HbA1c-1516'!$I$187</f>
        <v>0.26600000000000001</v>
      </c>
    </row>
    <row r="318" spans="11:17" x14ac:dyDescent="0.25">
      <c r="K318" s="11">
        <f t="shared" si="25"/>
        <v>316</v>
      </c>
      <c r="L318" s="17">
        <f t="shared" si="26"/>
        <v>316</v>
      </c>
      <c r="M318" s="18">
        <f t="shared" si="21"/>
        <v>0.21945652295721776</v>
      </c>
      <c r="N318" s="18">
        <f t="shared" si="22"/>
        <v>0.31838814739735888</v>
      </c>
      <c r="O318" s="18">
        <f t="shared" si="23"/>
        <v>0.19843646360078024</v>
      </c>
      <c r="P318" s="18">
        <f t="shared" si="24"/>
        <v>0.35860073546521987</v>
      </c>
      <c r="Q318" s="12">
        <f>'HbA1c-1516'!$I$187</f>
        <v>0.26600000000000001</v>
      </c>
    </row>
    <row r="319" spans="11:17" x14ac:dyDescent="0.25">
      <c r="K319" s="11">
        <f t="shared" si="25"/>
        <v>317</v>
      </c>
      <c r="L319" s="17">
        <f t="shared" si="26"/>
        <v>317</v>
      </c>
      <c r="M319" s="18">
        <f t="shared" si="21"/>
        <v>0.21952479804727384</v>
      </c>
      <c r="N319" s="18">
        <f t="shared" si="22"/>
        <v>0.31830166440217195</v>
      </c>
      <c r="O319" s="18">
        <f t="shared" si="23"/>
        <v>0.19853102423595986</v>
      </c>
      <c r="P319" s="18">
        <f t="shared" si="24"/>
        <v>0.35844884950327899</v>
      </c>
      <c r="Q319" s="12">
        <f>'HbA1c-1516'!$I$187</f>
        <v>0.26600000000000001</v>
      </c>
    </row>
    <row r="320" spans="11:17" x14ac:dyDescent="0.25">
      <c r="K320" s="11">
        <f t="shared" si="25"/>
        <v>318</v>
      </c>
      <c r="L320" s="17">
        <f t="shared" si="26"/>
        <v>318</v>
      </c>
      <c r="M320" s="18">
        <f t="shared" si="21"/>
        <v>0.21959276769186589</v>
      </c>
      <c r="N320" s="18">
        <f t="shared" si="22"/>
        <v>0.31821559994632365</v>
      </c>
      <c r="O320" s="18">
        <f t="shared" si="23"/>
        <v>0.19862517738286548</v>
      </c>
      <c r="P320" s="18">
        <f t="shared" si="24"/>
        <v>0.35829769017487234</v>
      </c>
      <c r="Q320" s="12">
        <f>'HbA1c-1516'!$I$187</f>
        <v>0.26600000000000001</v>
      </c>
    </row>
    <row r="321" spans="11:17" x14ac:dyDescent="0.25">
      <c r="K321" s="11">
        <f t="shared" si="25"/>
        <v>319</v>
      </c>
      <c r="L321" s="17">
        <f t="shared" si="26"/>
        <v>319</v>
      </c>
      <c r="M321" s="18">
        <f t="shared" si="21"/>
        <v>0.21966043417940298</v>
      </c>
      <c r="N321" s="18">
        <f t="shared" si="22"/>
        <v>0.31812995069098526</v>
      </c>
      <c r="O321" s="18">
        <f t="shared" si="23"/>
        <v>0.19871892599367974</v>
      </c>
      <c r="P321" s="18">
        <f t="shared" si="24"/>
        <v>0.35814725176040779</v>
      </c>
      <c r="Q321" s="12">
        <f>'HbA1c-1516'!$I$187</f>
        <v>0.26600000000000001</v>
      </c>
    </row>
    <row r="322" spans="11:17" x14ac:dyDescent="0.25">
      <c r="K322" s="11">
        <f t="shared" si="25"/>
        <v>320</v>
      </c>
      <c r="L322" s="17">
        <f t="shared" si="26"/>
        <v>320</v>
      </c>
      <c r="M322" s="18">
        <f t="shared" si="21"/>
        <v>0.21972779977425724</v>
      </c>
      <c r="N322" s="18">
        <f t="shared" si="22"/>
        <v>0.31804471333433365</v>
      </c>
      <c r="O322" s="18">
        <f t="shared" si="23"/>
        <v>0.19881227299053122</v>
      </c>
      <c r="P322" s="18">
        <f t="shared" si="24"/>
        <v>0.35799752860278394</v>
      </c>
      <c r="Q322" s="12">
        <f>'HbA1c-1516'!$I$187</f>
        <v>0.26600000000000001</v>
      </c>
    </row>
    <row r="323" spans="11:17" x14ac:dyDescent="0.25">
      <c r="K323" s="11">
        <f t="shared" si="25"/>
        <v>321</v>
      </c>
      <c r="L323" s="17">
        <f t="shared" si="26"/>
        <v>321</v>
      </c>
      <c r="M323" s="18">
        <f t="shared" si="21"/>
        <v>0.21979486671708803</v>
      </c>
      <c r="N323" s="18">
        <f t="shared" si="22"/>
        <v>0.31795988461102698</v>
      </c>
      <c r="O323" s="18">
        <f t="shared" si="23"/>
        <v>0.19890522126588817</v>
      </c>
      <c r="P323" s="18">
        <f t="shared" si="24"/>
        <v>0.35784851510651755</v>
      </c>
      <c r="Q323" s="12">
        <f>'HbA1c-1516'!$I$187</f>
        <v>0.26600000000000001</v>
      </c>
    </row>
    <row r="324" spans="11:17" x14ac:dyDescent="0.25">
      <c r="K324" s="11">
        <f t="shared" si="25"/>
        <v>322</v>
      </c>
      <c r="L324" s="17">
        <f t="shared" si="26"/>
        <v>322</v>
      </c>
      <c r="M324" s="18">
        <f t="shared" ref="M324:M387" si="27">(2*($L324*$Q324)+NORMSINV((100+95.44)/200)^2-NORMSINV((100+95.44)/200)*SQRT(NORMSINV((100+95.44)/200)^2+4*($L324*$Q324)*(1-$Q324)))/2/($L324+NORMSINV((100+95.44)/200)^2)</f>
        <v>0.21986163722516125</v>
      </c>
      <c r="N324" s="18">
        <f t="shared" ref="N324:N387" si="28">(2*($L324*$Q324)+NORMSINV((100+95.44)/200)^2+NORMSINV((100+95.44)/200)*SQRT(NORMSINV((100+95.44)/200)^2+4*($L324*$Q324)*(1-Q324)))/2/($L324+NORMSINV((100+95.44)/200)^2)</f>
        <v>0.31787546129168964</v>
      </c>
      <c r="O324" s="18">
        <f t="shared" ref="O324:O387" si="29">(2*($L324*$Q324)+NORMSINV((100+99.74)/200)^2-NORMSINV((100+99.74)/200)*SQRT(NORMSINV((100+99.74)/200)^2+4*($L324*$Q324)*(1-$Q324)))/2/($L324+NORMSINV((100+99.74)/200)^2)</f>
        <v>0.19899777368294611</v>
      </c>
      <c r="P324" s="18">
        <f t="shared" ref="P324:P387" si="30">(2*($L324*$Q324)+NORMSINV((100+99.74)/200)^2+NORMSINV((100+99.74)/200)*SQRT(NORMSINV((100+99.74)/200)^2+4*($L324*$Q324)*(1-S324)))/2/($L324+NORMSINV((100+99.74)/200)^2)</f>
        <v>0.35770020573688671</v>
      </c>
      <c r="Q324" s="12">
        <f>'HbA1c-1516'!$I$187</f>
        <v>0.26600000000000001</v>
      </c>
    </row>
    <row r="325" spans="11:17" x14ac:dyDescent="0.25">
      <c r="K325" s="11">
        <f t="shared" si="25"/>
        <v>323</v>
      </c>
      <c r="L325" s="17">
        <f t="shared" si="26"/>
        <v>323</v>
      </c>
      <c r="M325" s="18">
        <f t="shared" si="27"/>
        <v>0.21992811349266353</v>
      </c>
      <c r="N325" s="18">
        <f t="shared" si="28"/>
        <v>0.3177914401824064</v>
      </c>
      <c r="O325" s="18">
        <f t="shared" si="29"/>
        <v>0.19908993307600961</v>
      </c>
      <c r="P325" s="18">
        <f t="shared" si="30"/>
        <v>0.35755259501908809</v>
      </c>
      <c r="Q325" s="12">
        <f>'HbA1c-1516'!$I$187</f>
        <v>0.26600000000000001</v>
      </c>
    </row>
    <row r="326" spans="11:17" x14ac:dyDescent="0.25">
      <c r="K326" s="11">
        <f t="shared" ref="K326:K389" si="31">K325+1</f>
        <v>324</v>
      </c>
      <c r="L326" s="17">
        <f t="shared" si="26"/>
        <v>324</v>
      </c>
      <c r="M326" s="18">
        <f t="shared" si="27"/>
        <v>0.21999429769101078</v>
      </c>
      <c r="N326" s="18">
        <f t="shared" si="28"/>
        <v>0.31770781812422433</v>
      </c>
      <c r="O326" s="18">
        <f t="shared" si="29"/>
        <v>0.1991817022508674</v>
      </c>
      <c r="P326" s="18">
        <f t="shared" si="30"/>
        <v>0.35740567753740843</v>
      </c>
      <c r="Q326" s="12">
        <f>'HbA1c-1516'!$I$187</f>
        <v>0.26600000000000001</v>
      </c>
    </row>
    <row r="327" spans="11:17" x14ac:dyDescent="0.25">
      <c r="K327" s="11">
        <f t="shared" si="31"/>
        <v>325</v>
      </c>
      <c r="L327" s="17">
        <f t="shared" si="26"/>
        <v>325</v>
      </c>
      <c r="M327" s="18">
        <f t="shared" si="27"/>
        <v>0.22006019196915247</v>
      </c>
      <c r="N327" s="18">
        <f t="shared" si="28"/>
        <v>0.31762459199266391</v>
      </c>
      <c r="O327" s="18">
        <f t="shared" si="29"/>
        <v>0.19927308398516186</v>
      </c>
      <c r="P327" s="18">
        <f t="shared" si="30"/>
        <v>0.35725944793440995</v>
      </c>
      <c r="Q327" s="12">
        <f>'HbA1c-1516'!$I$187</f>
        <v>0.26600000000000001</v>
      </c>
    </row>
    <row r="328" spans="11:17" x14ac:dyDescent="0.25">
      <c r="K328" s="11">
        <f t="shared" si="31"/>
        <v>326</v>
      </c>
      <c r="L328" s="17">
        <f t="shared" si="26"/>
        <v>326</v>
      </c>
      <c r="M328" s="18">
        <f t="shared" si="27"/>
        <v>0.22012579845386998</v>
      </c>
      <c r="N328" s="18">
        <f t="shared" si="28"/>
        <v>0.31754175869723816</v>
      </c>
      <c r="O328" s="18">
        <f t="shared" si="29"/>
        <v>0.19936408102875244</v>
      </c>
      <c r="P328" s="18">
        <f t="shared" si="30"/>
        <v>0.35711390091012957</v>
      </c>
      <c r="Q328" s="12">
        <f>'HbA1c-1516'!$I$187</f>
        <v>0.26600000000000001</v>
      </c>
    </row>
    <row r="329" spans="11:17" x14ac:dyDescent="0.25">
      <c r="K329" s="11">
        <f t="shared" si="31"/>
        <v>327</v>
      </c>
      <c r="L329" s="17">
        <f t="shared" si="26"/>
        <v>327</v>
      </c>
      <c r="M329" s="18">
        <f t="shared" si="27"/>
        <v>0.22019111925007076</v>
      </c>
      <c r="N329" s="18">
        <f t="shared" si="28"/>
        <v>0.31745931518098031</v>
      </c>
      <c r="O329" s="18">
        <f t="shared" si="29"/>
        <v>0.19945469610407368</v>
      </c>
      <c r="P329" s="18">
        <f t="shared" si="30"/>
        <v>0.35696903122129098</v>
      </c>
      <c r="Q329" s="12">
        <f>'HbA1c-1516'!$I$187</f>
        <v>0.26600000000000001</v>
      </c>
    </row>
    <row r="330" spans="11:17" x14ac:dyDescent="0.25">
      <c r="K330" s="11">
        <f t="shared" si="31"/>
        <v>328</v>
      </c>
      <c r="L330" s="17">
        <f t="shared" si="26"/>
        <v>328</v>
      </c>
      <c r="M330" s="18">
        <f t="shared" si="27"/>
        <v>0.2202561564410779</v>
      </c>
      <c r="N330" s="18">
        <f t="shared" si="28"/>
        <v>0.31737725841997866</v>
      </c>
      <c r="O330" s="18">
        <f t="shared" si="29"/>
        <v>0.19954493190648742</v>
      </c>
      <c r="P330" s="18">
        <f t="shared" si="30"/>
        <v>0.35682483368053081</v>
      </c>
      <c r="Q330" s="12">
        <f>'HbA1c-1516'!$I$187</f>
        <v>0.26600000000000001</v>
      </c>
    </row>
    <row r="331" spans="11:17" x14ac:dyDescent="0.25">
      <c r="K331" s="11">
        <f t="shared" si="31"/>
        <v>329</v>
      </c>
      <c r="L331" s="17">
        <f t="shared" si="26"/>
        <v>329</v>
      </c>
      <c r="M331" s="18">
        <f t="shared" si="27"/>
        <v>0.22032091208891427</v>
      </c>
      <c r="N331" s="18">
        <f t="shared" si="28"/>
        <v>0.31729558542292025</v>
      </c>
      <c r="O331" s="18">
        <f t="shared" si="29"/>
        <v>0.19963479110462928</v>
      </c>
      <c r="P331" s="18">
        <f t="shared" si="30"/>
        <v>0.35668130315563668</v>
      </c>
      <c r="Q331" s="12">
        <f>'HbA1c-1516'!$I$187</f>
        <v>0.26600000000000001</v>
      </c>
    </row>
    <row r="332" spans="11:17" x14ac:dyDescent="0.25">
      <c r="K332" s="11">
        <f t="shared" si="31"/>
        <v>330</v>
      </c>
      <c r="L332" s="17">
        <f t="shared" ref="L332:L395" si="32">K332</f>
        <v>330</v>
      </c>
      <c r="M332" s="18">
        <f t="shared" si="27"/>
        <v>0.22038538823458273</v>
      </c>
      <c r="N332" s="18">
        <f t="shared" si="28"/>
        <v>0.31721429323064126</v>
      </c>
      <c r="O332" s="18">
        <f t="shared" si="29"/>
        <v>0.19972427634074993</v>
      </c>
      <c r="P332" s="18">
        <f t="shared" si="30"/>
        <v>0.35653843456879808</v>
      </c>
      <c r="Q332" s="12">
        <f>'HbA1c-1516'!$I$187</f>
        <v>0.26600000000000001</v>
      </c>
    </row>
    <row r="333" spans="11:17" x14ac:dyDescent="0.25">
      <c r="K333" s="11">
        <f t="shared" si="31"/>
        <v>331</v>
      </c>
      <c r="L333" s="17">
        <f t="shared" si="32"/>
        <v>331</v>
      </c>
      <c r="M333" s="18">
        <f t="shared" si="27"/>
        <v>0.22044958689834152</v>
      </c>
      <c r="N333" s="18">
        <f t="shared" si="28"/>
        <v>0.31713337891568605</v>
      </c>
      <c r="O333" s="18">
        <f t="shared" si="29"/>
        <v>0.19981339023105116</v>
      </c>
      <c r="P333" s="18">
        <f t="shared" si="30"/>
        <v>0.35639622289587042</v>
      </c>
      <c r="Q333" s="12">
        <f>'HbA1c-1516'!$I$187</f>
        <v>0.26600000000000001</v>
      </c>
    </row>
    <row r="334" spans="11:17" x14ac:dyDescent="0.25">
      <c r="K334" s="11">
        <f t="shared" si="31"/>
        <v>332</v>
      </c>
      <c r="L334" s="17">
        <f t="shared" si="32"/>
        <v>332</v>
      </c>
      <c r="M334" s="18">
        <f t="shared" si="27"/>
        <v>0.22051351007997552</v>
      </c>
      <c r="N334" s="18">
        <f t="shared" si="28"/>
        <v>0.31705283958187225</v>
      </c>
      <c r="O334" s="18">
        <f t="shared" si="29"/>
        <v>0.19990213536601628</v>
      </c>
      <c r="P334" s="18">
        <f t="shared" si="30"/>
        <v>0.35625466316564991</v>
      </c>
      <c r="Q334" s="12">
        <f>'HbA1c-1516'!$I$187</f>
        <v>0.26600000000000001</v>
      </c>
    </row>
    <row r="335" spans="11:17" x14ac:dyDescent="0.25">
      <c r="K335" s="11">
        <f t="shared" si="31"/>
        <v>333</v>
      </c>
      <c r="L335" s="17">
        <f t="shared" si="32"/>
        <v>333</v>
      </c>
      <c r="M335" s="18">
        <f t="shared" si="27"/>
        <v>0.22057715975906275</v>
      </c>
      <c r="N335" s="18">
        <f t="shared" si="28"/>
        <v>0.31697267236386412</v>
      </c>
      <c r="O335" s="18">
        <f t="shared" si="29"/>
        <v>0.19999051431073586</v>
      </c>
      <c r="P335" s="18">
        <f t="shared" si="30"/>
        <v>0.35611375045916122</v>
      </c>
      <c r="Q335" s="12">
        <f>'HbA1c-1516'!$I$187</f>
        <v>0.26600000000000001</v>
      </c>
    </row>
    <row r="336" spans="11:17" x14ac:dyDescent="0.25">
      <c r="K336" s="11">
        <f t="shared" si="31"/>
        <v>334</v>
      </c>
      <c r="L336" s="17">
        <f t="shared" si="32"/>
        <v>334</v>
      </c>
      <c r="M336" s="18">
        <f t="shared" si="27"/>
        <v>0.22064053789523716</v>
      </c>
      <c r="N336" s="18">
        <f t="shared" si="28"/>
        <v>0.31689287442675268</v>
      </c>
      <c r="O336" s="18">
        <f t="shared" si="29"/>
        <v>0.2000785296052284</v>
      </c>
      <c r="P336" s="18">
        <f t="shared" si="30"/>
        <v>0.35597347990895656</v>
      </c>
      <c r="Q336" s="12">
        <f>'HbA1c-1516'!$I$187</f>
        <v>0.26600000000000001</v>
      </c>
    </row>
    <row r="337" spans="11:17" x14ac:dyDescent="0.25">
      <c r="K337" s="11">
        <f t="shared" si="31"/>
        <v>335</v>
      </c>
      <c r="L337" s="17">
        <f t="shared" si="32"/>
        <v>335</v>
      </c>
      <c r="M337" s="18">
        <f t="shared" si="27"/>
        <v>0.22070364642844675</v>
      </c>
      <c r="N337" s="18">
        <f t="shared" si="28"/>
        <v>0.31681344296564246</v>
      </c>
      <c r="O337" s="18">
        <f t="shared" si="29"/>
        <v>0.20016618376475537</v>
      </c>
      <c r="P337" s="18">
        <f t="shared" si="30"/>
        <v>0.35583384669842633</v>
      </c>
      <c r="Q337" s="12">
        <f>'HbA1c-1516'!$I$187</f>
        <v>0.26600000000000001</v>
      </c>
    </row>
    <row r="338" spans="11:17" x14ac:dyDescent="0.25">
      <c r="K338" s="11">
        <f t="shared" si="31"/>
        <v>336</v>
      </c>
      <c r="L338" s="17">
        <f t="shared" si="32"/>
        <v>336</v>
      </c>
      <c r="M338" s="18">
        <f t="shared" si="27"/>
        <v>0.22076648727920797</v>
      </c>
      <c r="N338" s="18">
        <f t="shared" si="28"/>
        <v>0.31673437520524572</v>
      </c>
      <c r="O338" s="18">
        <f t="shared" si="29"/>
        <v>0.20025347928013243</v>
      </c>
      <c r="P338" s="18">
        <f t="shared" si="30"/>
        <v>0.35569484606112056</v>
      </c>
      <c r="Q338" s="12">
        <f>'HbA1c-1516'!$I$187</f>
        <v>0.26600000000000001</v>
      </c>
    </row>
    <row r="339" spans="11:17" x14ac:dyDescent="0.25">
      <c r="K339" s="11">
        <f t="shared" si="31"/>
        <v>337</v>
      </c>
      <c r="L339" s="17">
        <f t="shared" si="32"/>
        <v>337</v>
      </c>
      <c r="M339" s="18">
        <f t="shared" si="27"/>
        <v>0.22082906234885602</v>
      </c>
      <c r="N339" s="18">
        <f t="shared" si="28"/>
        <v>0.31665566839948273</v>
      </c>
      <c r="O339" s="18">
        <f t="shared" si="29"/>
        <v>0.20034041861803512</v>
      </c>
      <c r="P339" s="18">
        <f t="shared" si="30"/>
        <v>0.35555647328008183</v>
      </c>
      <c r="Q339" s="12">
        <f>'HbA1c-1516'!$I$187</f>
        <v>0.26600000000000001</v>
      </c>
    </row>
    <row r="340" spans="11:17" x14ac:dyDescent="0.25">
      <c r="K340" s="11">
        <f t="shared" si="31"/>
        <v>338</v>
      </c>
      <c r="L340" s="17">
        <f t="shared" si="32"/>
        <v>338</v>
      </c>
      <c r="M340" s="18">
        <f t="shared" si="27"/>
        <v>0.22089137351979082</v>
      </c>
      <c r="N340" s="18">
        <f t="shared" si="28"/>
        <v>0.31657731983108889</v>
      </c>
      <c r="O340" s="18">
        <f t="shared" si="29"/>
        <v>0.20042700422130008</v>
      </c>
      <c r="P340" s="18">
        <f t="shared" si="30"/>
        <v>0.35541872368718869</v>
      </c>
      <c r="Q340" s="12">
        <f>'HbA1c-1516'!$I$187</f>
        <v>0.26600000000000001</v>
      </c>
    </row>
    <row r="341" spans="11:17" x14ac:dyDescent="0.25">
      <c r="K341" s="11">
        <f t="shared" si="31"/>
        <v>339</v>
      </c>
      <c r="L341" s="17">
        <f t="shared" si="32"/>
        <v>339</v>
      </c>
      <c r="M341" s="18">
        <f t="shared" si="27"/>
        <v>0.22095342265572007</v>
      </c>
      <c r="N341" s="18">
        <f t="shared" si="28"/>
        <v>0.31649932681122844</v>
      </c>
      <c r="O341" s="18">
        <f t="shared" si="29"/>
        <v>0.20051323850922198</v>
      </c>
      <c r="P341" s="18">
        <f t="shared" si="30"/>
        <v>0.35528159266250992</v>
      </c>
      <c r="Q341" s="12">
        <f>'HbA1c-1516'!$I$187</f>
        <v>0.26600000000000001</v>
      </c>
    </row>
    <row r="342" spans="11:17" x14ac:dyDescent="0.25">
      <c r="K342" s="11">
        <f t="shared" si="31"/>
        <v>340</v>
      </c>
      <c r="L342" s="17">
        <f t="shared" si="32"/>
        <v>340</v>
      </c>
      <c r="M342" s="18">
        <f t="shared" si="27"/>
        <v>0.22101521160189724</v>
      </c>
      <c r="N342" s="18">
        <f t="shared" si="28"/>
        <v>0.31642168667911402</v>
      </c>
      <c r="O342" s="18">
        <f t="shared" si="29"/>
        <v>0.20059912387784529</v>
      </c>
      <c r="P342" s="18">
        <f t="shared" si="30"/>
        <v>0.35514507563366876</v>
      </c>
      <c r="Q342" s="12">
        <f>'HbA1c-1516'!$I$187</f>
        <v>0.26600000000000001</v>
      </c>
    </row>
    <row r="343" spans="11:17" x14ac:dyDescent="0.25">
      <c r="K343" s="11">
        <f t="shared" si="31"/>
        <v>341</v>
      </c>
      <c r="L343" s="17">
        <f t="shared" si="32"/>
        <v>341</v>
      </c>
      <c r="M343" s="18">
        <f t="shared" si="27"/>
        <v>0.22107674218535711</v>
      </c>
      <c r="N343" s="18">
        <f t="shared" si="28"/>
        <v>0.31634439680163284</v>
      </c>
      <c r="O343" s="18">
        <f t="shared" si="29"/>
        <v>0.20068466270025229</v>
      </c>
      <c r="P343" s="18">
        <f t="shared" si="30"/>
        <v>0.35500916807521787</v>
      </c>
      <c r="Q343" s="12">
        <f>'HbA1c-1516'!$I$187</f>
        <v>0.26600000000000001</v>
      </c>
    </row>
    <row r="344" spans="11:17" x14ac:dyDescent="0.25">
      <c r="K344" s="11">
        <f t="shared" si="31"/>
        <v>342</v>
      </c>
      <c r="L344" s="17">
        <f t="shared" si="32"/>
        <v>342</v>
      </c>
      <c r="M344" s="18">
        <f t="shared" si="27"/>
        <v>0.22113801621514656</v>
      </c>
      <c r="N344" s="18">
        <f t="shared" si="28"/>
        <v>0.31626745457297883</v>
      </c>
      <c r="O344" s="18">
        <f t="shared" si="29"/>
        <v>0.20076985732684621</v>
      </c>
      <c r="P344" s="18">
        <f t="shared" si="30"/>
        <v>0.35487386550802369</v>
      </c>
      <c r="Q344" s="12">
        <f>'HbA1c-1516'!$I$187</f>
        <v>0.26600000000000001</v>
      </c>
    </row>
    <row r="345" spans="11:17" x14ac:dyDescent="0.25">
      <c r="K345" s="11">
        <f t="shared" si="31"/>
        <v>343</v>
      </c>
      <c r="L345" s="17">
        <f t="shared" si="32"/>
        <v>343</v>
      </c>
      <c r="M345" s="18">
        <f t="shared" si="27"/>
        <v>0.22119903548255263</v>
      </c>
      <c r="N345" s="18">
        <f t="shared" si="28"/>
        <v>0.31619085741429015</v>
      </c>
      <c r="O345" s="18">
        <f t="shared" si="29"/>
        <v>0.20085471008563049</v>
      </c>
      <c r="P345" s="18">
        <f t="shared" si="30"/>
        <v>0.35473916349866103</v>
      </c>
      <c r="Q345" s="12">
        <f>'HbA1c-1516'!$I$187</f>
        <v>0.26600000000000001</v>
      </c>
    </row>
    <row r="346" spans="11:17" x14ac:dyDescent="0.25">
      <c r="K346" s="11">
        <f t="shared" si="31"/>
        <v>344</v>
      </c>
      <c r="L346" s="17">
        <f t="shared" si="32"/>
        <v>344</v>
      </c>
      <c r="M346" s="18">
        <f t="shared" si="27"/>
        <v>0.22125980176132648</v>
      </c>
      <c r="N346" s="18">
        <f t="shared" si="28"/>
        <v>0.31611460277329401</v>
      </c>
      <c r="O346" s="18">
        <f t="shared" si="29"/>
        <v>0.20093922328248368</v>
      </c>
      <c r="P346" s="18">
        <f t="shared" si="30"/>
        <v>0.35460505765881756</v>
      </c>
      <c r="Q346" s="12">
        <f>'HbA1c-1516'!$I$187</f>
        <v>0.26600000000000001</v>
      </c>
    </row>
    <row r="347" spans="11:17" x14ac:dyDescent="0.25">
      <c r="K347" s="11">
        <f t="shared" si="31"/>
        <v>345</v>
      </c>
      <c r="L347" s="17">
        <f t="shared" si="32"/>
        <v>345</v>
      </c>
      <c r="M347" s="18">
        <f t="shared" si="27"/>
        <v>0.22132031680790426</v>
      </c>
      <c r="N347" s="18">
        <f t="shared" si="28"/>
        <v>0.31603868812395525</v>
      </c>
      <c r="O347" s="18">
        <f t="shared" si="29"/>
        <v>0.20102339920143</v>
      </c>
      <c r="P347" s="18">
        <f t="shared" si="30"/>
        <v>0.35447154364470651</v>
      </c>
      <c r="Q347" s="12">
        <f>'HbA1c-1516'!$I$187</f>
        <v>0.26600000000000001</v>
      </c>
    </row>
    <row r="348" spans="11:17" x14ac:dyDescent="0.25">
      <c r="K348" s="11">
        <f t="shared" si="31"/>
        <v>346</v>
      </c>
      <c r="L348" s="17">
        <f t="shared" si="32"/>
        <v>346</v>
      </c>
      <c r="M348" s="18">
        <f t="shared" si="27"/>
        <v>0.22138058236162436</v>
      </c>
      <c r="N348" s="18">
        <f t="shared" si="28"/>
        <v>0.31596311096613194</v>
      </c>
      <c r="O348" s="18">
        <f t="shared" si="29"/>
        <v>0.20110724010490616</v>
      </c>
      <c r="P348" s="18">
        <f t="shared" si="30"/>
        <v>0.3543386171564904</v>
      </c>
      <c r="Q348" s="12">
        <f>'HbA1c-1516'!$I$187</f>
        <v>0.26600000000000001</v>
      </c>
    </row>
    <row r="349" spans="11:17" x14ac:dyDescent="0.25">
      <c r="K349" s="11">
        <f t="shared" si="31"/>
        <v>347</v>
      </c>
      <c r="L349" s="17">
        <f t="shared" si="32"/>
        <v>347</v>
      </c>
      <c r="M349" s="18">
        <f t="shared" si="27"/>
        <v>0.22144060014494138</v>
      </c>
      <c r="N349" s="18">
        <f t="shared" si="28"/>
        <v>0.31588786882523651</v>
      </c>
      <c r="O349" s="18">
        <f t="shared" si="29"/>
        <v>0.20119074823402425</v>
      </c>
      <c r="P349" s="18">
        <f t="shared" si="30"/>
        <v>0.35420627393771231</v>
      </c>
      <c r="Q349" s="12">
        <f>'HbA1c-1516'!$I$187</f>
        <v>0.26600000000000001</v>
      </c>
    </row>
    <row r="350" spans="11:17" x14ac:dyDescent="0.25">
      <c r="K350" s="11">
        <f t="shared" si="31"/>
        <v>348</v>
      </c>
      <c r="L350" s="17">
        <f t="shared" si="32"/>
        <v>348</v>
      </c>
      <c r="M350" s="18">
        <f t="shared" si="27"/>
        <v>0.22150037186363702</v>
      </c>
      <c r="N350" s="18">
        <f t="shared" si="28"/>
        <v>0.31581295925190106</v>
      </c>
      <c r="O350" s="18">
        <f t="shared" si="29"/>
        <v>0.20127392580883025</v>
      </c>
      <c r="P350" s="18">
        <f t="shared" si="30"/>
        <v>0.35407450977473703</v>
      </c>
      <c r="Q350" s="12">
        <f>'HbA1c-1516'!$I$187</f>
        <v>0.26600000000000001</v>
      </c>
    </row>
    <row r="351" spans="11:17" x14ac:dyDescent="0.25">
      <c r="K351" s="11">
        <f t="shared" si="31"/>
        <v>349</v>
      </c>
      <c r="L351" s="17">
        <f t="shared" si="32"/>
        <v>349</v>
      </c>
      <c r="M351" s="18">
        <f t="shared" si="27"/>
        <v>0.22155989920702729</v>
      </c>
      <c r="N351" s="18">
        <f t="shared" si="28"/>
        <v>0.31573837982164932</v>
      </c>
      <c r="O351" s="18">
        <f t="shared" si="29"/>
        <v>0.20135677502855923</v>
      </c>
      <c r="P351" s="18">
        <f t="shared" si="30"/>
        <v>0.35394332049620042</v>
      </c>
      <c r="Q351" s="12">
        <f>'HbA1c-1516'!$I$187</f>
        <v>0.26600000000000001</v>
      </c>
    </row>
    <row r="352" spans="11:17" x14ac:dyDescent="0.25">
      <c r="K352" s="11">
        <f t="shared" si="31"/>
        <v>350</v>
      </c>
      <c r="L352" s="17">
        <f t="shared" si="32"/>
        <v>350</v>
      </c>
      <c r="M352" s="18">
        <f t="shared" si="27"/>
        <v>0.22161918384816728</v>
      </c>
      <c r="N352" s="18">
        <f t="shared" si="28"/>
        <v>0.31566412813457323</v>
      </c>
      <c r="O352" s="18">
        <f t="shared" si="29"/>
        <v>0.20143929807188657</v>
      </c>
      <c r="P352" s="18">
        <f t="shared" si="30"/>
        <v>0.353812701972468</v>
      </c>
      <c r="Q352" s="12">
        <f>'HbA1c-1516'!$I$187</f>
        <v>0.26600000000000001</v>
      </c>
    </row>
    <row r="353" spans="11:17" x14ac:dyDescent="0.25">
      <c r="K353" s="11">
        <f t="shared" si="31"/>
        <v>351</v>
      </c>
      <c r="L353" s="17">
        <f t="shared" si="32"/>
        <v>351</v>
      </c>
      <c r="M353" s="18">
        <f t="shared" si="27"/>
        <v>0.22167822744405213</v>
      </c>
      <c r="N353" s="18">
        <f t="shared" si="28"/>
        <v>0.31559020181501429</v>
      </c>
      <c r="O353" s="18">
        <f t="shared" si="29"/>
        <v>0.20152149709717529</v>
      </c>
      <c r="P353" s="18">
        <f t="shared" si="30"/>
        <v>0.35368265011510097</v>
      </c>
      <c r="Q353" s="12">
        <f>'HbA1c-1516'!$I$187</f>
        <v>0.26600000000000001</v>
      </c>
    </row>
    <row r="354" spans="11:17" x14ac:dyDescent="0.25">
      <c r="K354" s="11">
        <f t="shared" si="31"/>
        <v>352</v>
      </c>
      <c r="L354" s="17">
        <f t="shared" si="32"/>
        <v>352</v>
      </c>
      <c r="M354" s="18">
        <f t="shared" si="27"/>
        <v>0.22173703163581529</v>
      </c>
      <c r="N354" s="18">
        <f t="shared" si="28"/>
        <v>0.31551659851125097</v>
      </c>
      <c r="O354" s="18">
        <f t="shared" si="29"/>
        <v>0.20160337424272007</v>
      </c>
      <c r="P354" s="18">
        <f t="shared" si="30"/>
        <v>0.35355316087633198</v>
      </c>
      <c r="Q354" s="12">
        <f>'HbA1c-1516'!$I$187</f>
        <v>0.26600000000000001</v>
      </c>
    </row>
    <row r="355" spans="11:17" x14ac:dyDescent="0.25">
      <c r="K355" s="11">
        <f t="shared" si="31"/>
        <v>353</v>
      </c>
      <c r="L355" s="17">
        <f t="shared" si="32"/>
        <v>353</v>
      </c>
      <c r="M355" s="18">
        <f t="shared" si="27"/>
        <v>0.22179559804892385</v>
      </c>
      <c r="N355" s="18">
        <f t="shared" si="28"/>
        <v>0.31544331589518976</v>
      </c>
      <c r="O355" s="18">
        <f t="shared" si="29"/>
        <v>0.20168493162698742</v>
      </c>
      <c r="P355" s="18">
        <f t="shared" si="30"/>
        <v>0.35342423024854741</v>
      </c>
      <c r="Q355" s="12">
        <f>'HbA1c-1516'!$I$187</f>
        <v>0.26600000000000001</v>
      </c>
    </row>
    <row r="356" spans="11:17" x14ac:dyDescent="0.25">
      <c r="K356" s="11">
        <f t="shared" si="31"/>
        <v>354</v>
      </c>
      <c r="L356" s="17">
        <f t="shared" si="32"/>
        <v>354</v>
      </c>
      <c r="M356" s="18">
        <f t="shared" si="27"/>
        <v>0.22185392829337067</v>
      </c>
      <c r="N356" s="18">
        <f t="shared" si="28"/>
        <v>0.31537035166206201</v>
      </c>
      <c r="O356" s="18">
        <f t="shared" si="29"/>
        <v>0.20176617134885244</v>
      </c>
      <c r="P356" s="18">
        <f t="shared" si="30"/>
        <v>0.35329585426377869</v>
      </c>
      <c r="Q356" s="12">
        <f>'HbA1c-1516'!$I$187</f>
        <v>0.26600000000000001</v>
      </c>
    </row>
    <row r="357" spans="11:17" x14ac:dyDescent="0.25">
      <c r="K357" s="11">
        <f t="shared" si="31"/>
        <v>355</v>
      </c>
      <c r="L357" s="17">
        <f t="shared" si="32"/>
        <v>355</v>
      </c>
      <c r="M357" s="18">
        <f t="shared" si="27"/>
        <v>0.22191202396386411</v>
      </c>
      <c r="N357" s="18">
        <f t="shared" si="28"/>
        <v>0.3152977035301251</v>
      </c>
      <c r="O357" s="18">
        <f t="shared" si="29"/>
        <v>0.20184709548783233</v>
      </c>
      <c r="P357" s="18">
        <f t="shared" si="30"/>
        <v>0.35316802899320149</v>
      </c>
      <c r="Q357" s="12">
        <f>'HbA1c-1516'!$I$187</f>
        <v>0.26600000000000001</v>
      </c>
    </row>
    <row r="358" spans="11:17" x14ac:dyDescent="0.25">
      <c r="K358" s="11">
        <f t="shared" si="31"/>
        <v>356</v>
      </c>
      <c r="L358" s="17">
        <f t="shared" si="32"/>
        <v>356</v>
      </c>
      <c r="M358" s="18">
        <f t="shared" si="27"/>
        <v>0.22196988664001424</v>
      </c>
      <c r="N358" s="18">
        <f t="shared" si="28"/>
        <v>0.31522536924036826</v>
      </c>
      <c r="O358" s="18">
        <f t="shared" si="29"/>
        <v>0.20192770610431596</v>
      </c>
      <c r="P358" s="18">
        <f t="shared" si="30"/>
        <v>0.35304075054664186</v>
      </c>
      <c r="Q358" s="12">
        <f>'HbA1c-1516'!$I$187</f>
        <v>0.26600000000000001</v>
      </c>
    </row>
    <row r="359" spans="11:17" x14ac:dyDescent="0.25">
      <c r="K359" s="11">
        <f t="shared" si="31"/>
        <v>357</v>
      </c>
      <c r="L359" s="17">
        <f t="shared" si="32"/>
        <v>357</v>
      </c>
      <c r="M359" s="18">
        <f t="shared" si="27"/>
        <v>0.2220275178865169</v>
      </c>
      <c r="N359" s="18">
        <f t="shared" si="28"/>
        <v>0.31515334655622312</v>
      </c>
      <c r="O359" s="18">
        <f t="shared" si="29"/>
        <v>0.20200800523979062</v>
      </c>
      <c r="P359" s="18">
        <f t="shared" si="30"/>
        <v>0.35291401507209069</v>
      </c>
      <c r="Q359" s="12">
        <f>'HbA1c-1516'!$I$187</f>
        <v>0.26600000000000001</v>
      </c>
    </row>
    <row r="360" spans="11:17" x14ac:dyDescent="0.25">
      <c r="K360" s="11">
        <f t="shared" si="31"/>
        <v>358</v>
      </c>
      <c r="L360" s="17">
        <f t="shared" si="32"/>
        <v>358</v>
      </c>
      <c r="M360" s="18">
        <f t="shared" si="27"/>
        <v>0.2220849192533346</v>
      </c>
      <c r="N360" s="18">
        <f t="shared" si="28"/>
        <v>0.3150816332632787</v>
      </c>
      <c r="O360" s="18">
        <f t="shared" si="29"/>
        <v>0.20208799491706544</v>
      </c>
      <c r="P360" s="18">
        <f t="shared" si="30"/>
        <v>0.35278781875522536</v>
      </c>
      <c r="Q360" s="12">
        <f>'HbA1c-1516'!$I$187</f>
        <v>0.26600000000000001</v>
      </c>
    </row>
    <row r="361" spans="11:17" x14ac:dyDescent="0.25">
      <c r="K361" s="11">
        <f t="shared" si="31"/>
        <v>359</v>
      </c>
      <c r="L361" s="17">
        <f t="shared" si="32"/>
        <v>359</v>
      </c>
      <c r="M361" s="18">
        <f t="shared" si="27"/>
        <v>0.22214209227587509</v>
      </c>
      <c r="N361" s="18">
        <f t="shared" si="28"/>
        <v>0.31501022716900057</v>
      </c>
      <c r="O361" s="18">
        <f t="shared" si="29"/>
        <v>0.20216767714049116</v>
      </c>
      <c r="P361" s="18">
        <f t="shared" si="30"/>
        <v>0.35266215781893812</v>
      </c>
      <c r="Q361" s="12">
        <f>'HbA1c-1516'!$I$187</f>
        <v>0.26600000000000001</v>
      </c>
    </row>
    <row r="362" spans="11:17" x14ac:dyDescent="0.25">
      <c r="K362" s="11">
        <f t="shared" si="31"/>
        <v>360</v>
      </c>
      <c r="L362" s="17">
        <f t="shared" si="32"/>
        <v>360</v>
      </c>
      <c r="M362" s="18">
        <f t="shared" si="27"/>
        <v>0.22219903847516692</v>
      </c>
      <c r="N362" s="18">
        <f t="shared" si="28"/>
        <v>0.31493912610245484</v>
      </c>
      <c r="O362" s="18">
        <f t="shared" si="29"/>
        <v>0.2022470538961772</v>
      </c>
      <c r="P362" s="18">
        <f t="shared" si="30"/>
        <v>0.35253702852287278</v>
      </c>
      <c r="Q362" s="12">
        <f>'HbA1c-1516'!$I$187</f>
        <v>0.26600000000000001</v>
      </c>
    </row>
    <row r="363" spans="11:17" x14ac:dyDescent="0.25">
      <c r="K363" s="11">
        <f t="shared" si="31"/>
        <v>361</v>
      </c>
      <c r="L363" s="17">
        <f t="shared" si="32"/>
        <v>361</v>
      </c>
      <c r="M363" s="18">
        <f t="shared" si="27"/>
        <v>0.22225575935803274</v>
      </c>
      <c r="N363" s="18">
        <f t="shared" si="28"/>
        <v>0.31486832791403579</v>
      </c>
      <c r="O363" s="18">
        <f t="shared" si="29"/>
        <v>0.20232612715220546</v>
      </c>
      <c r="P363" s="18">
        <f t="shared" si="30"/>
        <v>0.35241242716296722</v>
      </c>
      <c r="Q363" s="12">
        <f>'HbA1c-1516'!$I$187</f>
        <v>0.26600000000000001</v>
      </c>
    </row>
    <row r="364" spans="11:17" x14ac:dyDescent="0.25">
      <c r="K364" s="11">
        <f t="shared" si="31"/>
        <v>362</v>
      </c>
      <c r="L364" s="17">
        <f t="shared" si="32"/>
        <v>362</v>
      </c>
      <c r="M364" s="18">
        <f t="shared" si="27"/>
        <v>0.22231225641725971</v>
      </c>
      <c r="N364" s="18">
        <f t="shared" si="28"/>
        <v>0.31479783047519805</v>
      </c>
      <c r="O364" s="18">
        <f t="shared" si="29"/>
        <v>0.2024048988588408</v>
      </c>
      <c r="P364" s="18">
        <f t="shared" si="30"/>
        <v>0.3522883500710039</v>
      </c>
      <c r="Q364" s="12">
        <f>'HbA1c-1516'!$I$187</f>
        <v>0.26600000000000001</v>
      </c>
    </row>
    <row r="365" spans="11:17" x14ac:dyDescent="0.25">
      <c r="K365" s="11">
        <f t="shared" si="31"/>
        <v>363</v>
      </c>
      <c r="L365" s="17">
        <f t="shared" si="32"/>
        <v>363</v>
      </c>
      <c r="M365" s="18">
        <f t="shared" si="27"/>
        <v>0.22236853113176797</v>
      </c>
      <c r="N365" s="18">
        <f t="shared" si="28"/>
        <v>0.31472763167819301</v>
      </c>
      <c r="O365" s="18">
        <f t="shared" si="29"/>
        <v>0.20248337094873919</v>
      </c>
      <c r="P365" s="18">
        <f t="shared" si="30"/>
        <v>0.35216479361416608</v>
      </c>
      <c r="Q365" s="12">
        <f>'HbA1c-1516'!$I$187</f>
        <v>0.26600000000000001</v>
      </c>
    </row>
    <row r="366" spans="11:17" x14ac:dyDescent="0.25">
      <c r="K366" s="11">
        <f t="shared" si="31"/>
        <v>364</v>
      </c>
      <c r="L366" s="17">
        <f t="shared" si="32"/>
        <v>364</v>
      </c>
      <c r="M366" s="18">
        <f t="shared" si="27"/>
        <v>0.22242458496677586</v>
      </c>
      <c r="N366" s="18">
        <f t="shared" si="28"/>
        <v>0.31465772943580855</v>
      </c>
      <c r="O366" s="18">
        <f t="shared" si="29"/>
        <v>0.20256154533715193</v>
      </c>
      <c r="P366" s="18">
        <f t="shared" si="30"/>
        <v>0.35204175419460176</v>
      </c>
      <c r="Q366" s="12">
        <f>'HbA1c-1516'!$I$187</f>
        <v>0.26600000000000001</v>
      </c>
    </row>
    <row r="367" spans="11:17" x14ac:dyDescent="0.25">
      <c r="K367" s="11">
        <f t="shared" si="31"/>
        <v>365</v>
      </c>
      <c r="L367" s="17">
        <f t="shared" si="32"/>
        <v>365</v>
      </c>
      <c r="M367" s="18">
        <f t="shared" si="27"/>
        <v>0.22248041937396337</v>
      </c>
      <c r="N367" s="18">
        <f t="shared" si="28"/>
        <v>0.31458812168111366</v>
      </c>
      <c r="O367" s="18">
        <f t="shared" si="29"/>
        <v>0.20263942392212775</v>
      </c>
      <c r="P367" s="18">
        <f t="shared" si="30"/>
        <v>0.35191922824899297</v>
      </c>
      <c r="Q367" s="12">
        <f>'HbA1c-1516'!$I$187</f>
        <v>0.26600000000000001</v>
      </c>
    </row>
    <row r="368" spans="11:17" x14ac:dyDescent="0.25">
      <c r="K368" s="11">
        <f t="shared" si="31"/>
        <v>366</v>
      </c>
      <c r="L368" s="17">
        <f t="shared" si="32"/>
        <v>366</v>
      </c>
      <c r="M368" s="18">
        <f t="shared" si="27"/>
        <v>0.222536035791633</v>
      </c>
      <c r="N368" s="18">
        <f t="shared" si="28"/>
        <v>0.31451880636720636</v>
      </c>
      <c r="O368" s="18">
        <f t="shared" si="29"/>
        <v>0.20271700858471195</v>
      </c>
      <c r="P368" s="18">
        <f t="shared" si="30"/>
        <v>0.35179721224813321</v>
      </c>
      <c r="Q368" s="12">
        <f>'HbA1c-1516'!$I$187</f>
        <v>0.26600000000000001</v>
      </c>
    </row>
    <row r="369" spans="11:17" x14ac:dyDescent="0.25">
      <c r="K369" s="11">
        <f t="shared" si="31"/>
        <v>367</v>
      </c>
      <c r="L369" s="17">
        <f t="shared" si="32"/>
        <v>367</v>
      </c>
      <c r="M369" s="18">
        <f t="shared" si="27"/>
        <v>0.22259143564486822</v>
      </c>
      <c r="N369" s="18">
        <f t="shared" si="28"/>
        <v>0.31444978146696517</v>
      </c>
      <c r="O369" s="18">
        <f t="shared" si="29"/>
        <v>0.20279430118914207</v>
      </c>
      <c r="P369" s="18">
        <f t="shared" si="30"/>
        <v>0.35167570269650889</v>
      </c>
      <c r="Q369" s="12">
        <f>'HbA1c-1516'!$I$187</f>
        <v>0.26600000000000001</v>
      </c>
    </row>
    <row r="370" spans="11:17" x14ac:dyDescent="0.25">
      <c r="K370" s="11">
        <f t="shared" si="31"/>
        <v>368</v>
      </c>
      <c r="L370" s="17">
        <f t="shared" si="32"/>
        <v>368</v>
      </c>
      <c r="M370" s="18">
        <f t="shared" si="27"/>
        <v>0.2226466203456898</v>
      </c>
      <c r="N370" s="18">
        <f t="shared" si="28"/>
        <v>0.31438104497280528</v>
      </c>
      <c r="O370" s="18">
        <f t="shared" si="29"/>
        <v>0.20287130358304176</v>
      </c>
      <c r="P370" s="18">
        <f t="shared" si="30"/>
        <v>0.3515546961318895</v>
      </c>
      <c r="Q370" s="12">
        <f>'HbA1c-1516'!$I$187</f>
        <v>0.26600000000000001</v>
      </c>
    </row>
    <row r="371" spans="11:17" x14ac:dyDescent="0.25">
      <c r="K371" s="11">
        <f t="shared" si="31"/>
        <v>369</v>
      </c>
      <c r="L371" s="17">
        <f t="shared" si="32"/>
        <v>369</v>
      </c>
      <c r="M371" s="18">
        <f t="shared" si="27"/>
        <v>0.22270159129320952</v>
      </c>
      <c r="N371" s="18">
        <f t="shared" si="28"/>
        <v>0.31431259489643737</v>
      </c>
      <c r="O371" s="18">
        <f t="shared" si="29"/>
        <v>0.20294801759761119</v>
      </c>
      <c r="P371" s="18">
        <f t="shared" si="30"/>
        <v>0.3514341891249218</v>
      </c>
      <c r="Q371" s="12">
        <f>'HbA1c-1516'!$I$187</f>
        <v>0.26600000000000001</v>
      </c>
    </row>
    <row r="372" spans="11:17" x14ac:dyDescent="0.25">
      <c r="K372" s="11">
        <f t="shared" si="31"/>
        <v>370</v>
      </c>
      <c r="L372" s="17">
        <f t="shared" si="32"/>
        <v>370</v>
      </c>
      <c r="M372" s="18">
        <f t="shared" si="27"/>
        <v>0.22275634987378223</v>
      </c>
      <c r="N372" s="18">
        <f t="shared" si="28"/>
        <v>0.31424442926863061</v>
      </c>
      <c r="O372" s="18">
        <f t="shared" si="29"/>
        <v>0.20302444504781494</v>
      </c>
      <c r="P372" s="18">
        <f t="shared" si="30"/>
        <v>0.35131417827873113</v>
      </c>
      <c r="Q372" s="12">
        <f>'HbA1c-1516'!$I$187</f>
        <v>0.26600000000000001</v>
      </c>
    </row>
    <row r="373" spans="11:17" x14ac:dyDescent="0.25">
      <c r="K373" s="11">
        <f t="shared" si="31"/>
        <v>371</v>
      </c>
      <c r="L373" s="17">
        <f t="shared" si="32"/>
        <v>371</v>
      </c>
      <c r="M373" s="18">
        <f t="shared" si="27"/>
        <v>0.22281089746115532</v>
      </c>
      <c r="N373" s="18">
        <f t="shared" si="28"/>
        <v>0.31417654613897911</v>
      </c>
      <c r="O373" s="18">
        <f t="shared" si="29"/>
        <v>0.20310058773256781</v>
      </c>
      <c r="P373" s="18">
        <f t="shared" si="30"/>
        <v>0.35119466022852835</v>
      </c>
      <c r="Q373" s="12">
        <f>'HbA1c-1516'!$I$187</f>
        <v>0.26600000000000001</v>
      </c>
    </row>
    <row r="374" spans="11:17" x14ac:dyDescent="0.25">
      <c r="K374" s="11">
        <f t="shared" si="31"/>
        <v>372</v>
      </c>
      <c r="L374" s="17">
        <f t="shared" si="32"/>
        <v>372</v>
      </c>
      <c r="M374" s="18">
        <f t="shared" si="27"/>
        <v>0.22286523541661599</v>
      </c>
      <c r="N374" s="18">
        <f t="shared" si="28"/>
        <v>0.31410894357567171</v>
      </c>
      <c r="O374" s="18">
        <f t="shared" si="29"/>
        <v>0.20317644743491706</v>
      </c>
      <c r="P374" s="18">
        <f t="shared" si="30"/>
        <v>0.3510756316412223</v>
      </c>
      <c r="Q374" s="12">
        <f>'HbA1c-1516'!$I$187</f>
        <v>0.26600000000000001</v>
      </c>
    </row>
    <row r="375" spans="11:17" x14ac:dyDescent="0.25">
      <c r="K375" s="11">
        <f t="shared" si="31"/>
        <v>373</v>
      </c>
      <c r="L375" s="17">
        <f t="shared" si="32"/>
        <v>373</v>
      </c>
      <c r="M375" s="18">
        <f t="shared" si="27"/>
        <v>0.22291936508913682</v>
      </c>
      <c r="N375" s="18">
        <f t="shared" si="28"/>
        <v>0.31404161966526539</v>
      </c>
      <c r="O375" s="18">
        <f t="shared" si="29"/>
        <v>0.20325202592222291</v>
      </c>
      <c r="P375" s="18">
        <f t="shared" si="30"/>
        <v>0.3509570892150386</v>
      </c>
      <c r="Q375" s="12">
        <f>'HbA1c-1516'!$I$187</f>
        <v>0.26600000000000001</v>
      </c>
    </row>
    <row r="376" spans="11:17" x14ac:dyDescent="0.25">
      <c r="K376" s="11">
        <f t="shared" si="31"/>
        <v>374</v>
      </c>
      <c r="L376" s="17">
        <f t="shared" si="32"/>
        <v>374</v>
      </c>
      <c r="M376" s="18">
        <f t="shared" si="27"/>
        <v>0.22297328781551889</v>
      </c>
      <c r="N376" s="18">
        <f t="shared" si="28"/>
        <v>0.31397457251246186</v>
      </c>
      <c r="O376" s="18">
        <f t="shared" si="29"/>
        <v>0.20332732494633637</v>
      </c>
      <c r="P376" s="18">
        <f t="shared" si="30"/>
        <v>0.35083902967914332</v>
      </c>
      <c r="Q376" s="12">
        <f>'HbA1c-1516'!$I$187</f>
        <v>0.26600000000000001</v>
      </c>
    </row>
    <row r="377" spans="11:17" x14ac:dyDescent="0.25">
      <c r="K377" s="11">
        <f t="shared" si="31"/>
        <v>375</v>
      </c>
      <c r="L377" s="17">
        <f t="shared" si="32"/>
        <v>375</v>
      </c>
      <c r="M377" s="18">
        <f t="shared" si="27"/>
        <v>0.2230270049205329</v>
      </c>
      <c r="N377" s="18">
        <f t="shared" si="28"/>
        <v>0.31390780023988757</v>
      </c>
      <c r="O377" s="18">
        <f t="shared" si="29"/>
        <v>0.2034023462437741</v>
      </c>
      <c r="P377" s="18">
        <f t="shared" si="30"/>
        <v>0.35072144979327224</v>
      </c>
      <c r="Q377" s="12">
        <f>'HbA1c-1516'!$I$187</f>
        <v>0.26600000000000001</v>
      </c>
    </row>
    <row r="378" spans="11:17" x14ac:dyDescent="0.25">
      <c r="K378" s="11">
        <f t="shared" si="31"/>
        <v>376</v>
      </c>
      <c r="L378" s="17">
        <f t="shared" si="32"/>
        <v>376</v>
      </c>
      <c r="M378" s="18">
        <f t="shared" si="27"/>
        <v>0.22308051771705881</v>
      </c>
      <c r="N378" s="18">
        <f t="shared" si="28"/>
        <v>0.31384130098787705</v>
      </c>
      <c r="O378" s="18">
        <f t="shared" si="29"/>
        <v>0.20347709153589172</v>
      </c>
      <c r="P378" s="18">
        <f t="shared" si="30"/>
        <v>0.3506043463473662</v>
      </c>
      <c r="Q378" s="12">
        <f>'HbA1c-1516'!$I$187</f>
        <v>0.26600000000000001</v>
      </c>
    </row>
    <row r="379" spans="11:17" x14ac:dyDescent="0.25">
      <c r="K379" s="11">
        <f t="shared" si="31"/>
        <v>377</v>
      </c>
      <c r="L379" s="17">
        <f t="shared" si="32"/>
        <v>377</v>
      </c>
      <c r="M379" s="18">
        <f t="shared" si="27"/>
        <v>0.22313382750622246</v>
      </c>
      <c r="N379" s="18">
        <f t="shared" si="28"/>
        <v>0.31377507291425899</v>
      </c>
      <c r="O379" s="18">
        <f t="shared" si="29"/>
        <v>0.20355156252905399</v>
      </c>
      <c r="P379" s="18">
        <f t="shared" si="30"/>
        <v>0.35048771616121094</v>
      </c>
      <c r="Q379" s="12">
        <f>'HbA1c-1516'!$I$187</f>
        <v>0.26600000000000001</v>
      </c>
    </row>
    <row r="380" spans="11:17" x14ac:dyDescent="0.25">
      <c r="K380" s="11">
        <f t="shared" si="31"/>
        <v>378</v>
      </c>
      <c r="L380" s="17">
        <f t="shared" si="32"/>
        <v>378</v>
      </c>
      <c r="M380" s="18">
        <f t="shared" si="27"/>
        <v>0.22318693557753139</v>
      </c>
      <c r="N380" s="18">
        <f t="shared" si="28"/>
        <v>0.3137091141941461</v>
      </c>
      <c r="O380" s="18">
        <f t="shared" si="29"/>
        <v>0.20362576091480286</v>
      </c>
      <c r="P380" s="18">
        <f t="shared" si="30"/>
        <v>0.35037155608408249</v>
      </c>
      <c r="Q380" s="12">
        <f>'HbA1c-1516'!$I$187</f>
        <v>0.26600000000000001</v>
      </c>
    </row>
    <row r="381" spans="11:17" x14ac:dyDescent="0.25">
      <c r="K381" s="11">
        <f t="shared" si="31"/>
        <v>379</v>
      </c>
      <c r="L381" s="17">
        <f t="shared" si="32"/>
        <v>379</v>
      </c>
      <c r="M381" s="18">
        <f t="shared" si="27"/>
        <v>0.22323984320900803</v>
      </c>
      <c r="N381" s="18">
        <f t="shared" si="28"/>
        <v>0.31364342301972786</v>
      </c>
      <c r="O381" s="18">
        <f t="shared" si="29"/>
        <v>0.20369968837002367</v>
      </c>
      <c r="P381" s="18">
        <f t="shared" si="30"/>
        <v>0.3502558629943977</v>
      </c>
      <c r="Q381" s="12">
        <f>'HbA1c-1516'!$I$187</f>
        <v>0.26600000000000001</v>
      </c>
    </row>
    <row r="382" spans="11:17" x14ac:dyDescent="0.25">
      <c r="K382" s="11">
        <f t="shared" si="31"/>
        <v>380</v>
      </c>
      <c r="L382" s="17">
        <f t="shared" si="32"/>
        <v>380</v>
      </c>
      <c r="M382" s="18">
        <f t="shared" si="27"/>
        <v>0.22329255166732137</v>
      </c>
      <c r="N382" s="18">
        <f t="shared" si="28"/>
        <v>0.31357799760006566</v>
      </c>
      <c r="O382" s="18">
        <f t="shared" si="29"/>
        <v>0.20377334655710821</v>
      </c>
      <c r="P382" s="18">
        <f t="shared" si="30"/>
        <v>0.35014063379936988</v>
      </c>
      <c r="Q382" s="12">
        <f>'HbA1c-1516'!$I$187</f>
        <v>0.26600000000000001</v>
      </c>
    </row>
    <row r="383" spans="11:17" x14ac:dyDescent="0.25">
      <c r="K383" s="11">
        <f t="shared" si="31"/>
        <v>381</v>
      </c>
      <c r="L383" s="17">
        <f t="shared" si="32"/>
        <v>381</v>
      </c>
      <c r="M383" s="18">
        <f t="shared" si="27"/>
        <v>0.22334506220791647</v>
      </c>
      <c r="N383" s="18">
        <f t="shared" si="28"/>
        <v>0.31351283616089165</v>
      </c>
      <c r="O383" s="18">
        <f t="shared" si="29"/>
        <v>0.2038467371241163</v>
      </c>
      <c r="P383" s="18">
        <f t="shared" si="30"/>
        <v>0.35002586543466885</v>
      </c>
      <c r="Q383" s="12">
        <f>'HbA1c-1516'!$I$187</f>
        <v>0.26600000000000001</v>
      </c>
    </row>
    <row r="384" spans="11:17" x14ac:dyDescent="0.25">
      <c r="K384" s="11">
        <f t="shared" si="31"/>
        <v>382</v>
      </c>
      <c r="L384" s="17">
        <f t="shared" si="32"/>
        <v>382</v>
      </c>
      <c r="M384" s="18">
        <f t="shared" si="27"/>
        <v>0.22339737607514251</v>
      </c>
      <c r="N384" s="18">
        <f t="shared" si="28"/>
        <v>0.31344793694441075</v>
      </c>
      <c r="O384" s="18">
        <f t="shared" si="29"/>
        <v>0.2039198617049349</v>
      </c>
      <c r="P384" s="18">
        <f t="shared" si="30"/>
        <v>0.34991155486408709</v>
      </c>
      <c r="Q384" s="12">
        <f>'HbA1c-1516'!$I$187</f>
        <v>0.26600000000000001</v>
      </c>
    </row>
    <row r="385" spans="11:17" x14ac:dyDescent="0.25">
      <c r="K385" s="11">
        <f t="shared" si="31"/>
        <v>383</v>
      </c>
      <c r="L385" s="17">
        <f t="shared" si="32"/>
        <v>383</v>
      </c>
      <c r="M385" s="18">
        <f t="shared" si="27"/>
        <v>0.22344949450237886</v>
      </c>
      <c r="N385" s="18">
        <f t="shared" si="28"/>
        <v>0.31338329820910432</v>
      </c>
      <c r="O385" s="18">
        <f t="shared" si="29"/>
        <v>0.20399272191943493</v>
      </c>
      <c r="P385" s="18">
        <f t="shared" si="30"/>
        <v>0.34979769907920899</v>
      </c>
      <c r="Q385" s="12">
        <f>'HbA1c-1516'!$I$187</f>
        <v>0.26600000000000001</v>
      </c>
    </row>
    <row r="386" spans="11:17" x14ac:dyDescent="0.25">
      <c r="K386" s="11">
        <f t="shared" si="31"/>
        <v>384</v>
      </c>
      <c r="L386" s="17">
        <f t="shared" si="32"/>
        <v>384</v>
      </c>
      <c r="M386" s="18">
        <f t="shared" si="27"/>
        <v>0.22350141871215942</v>
      </c>
      <c r="N386" s="18">
        <f t="shared" si="28"/>
        <v>0.31331891822953806</v>
      </c>
      <c r="O386" s="18">
        <f t="shared" si="29"/>
        <v>0.20406531937362632</v>
      </c>
      <c r="P386" s="18">
        <f t="shared" si="30"/>
        <v>0.34968429509908633</v>
      </c>
      <c r="Q386" s="12">
        <f>'HbA1c-1516'!$I$187</f>
        <v>0.26600000000000001</v>
      </c>
    </row>
    <row r="387" spans="11:17" x14ac:dyDescent="0.25">
      <c r="K387" s="11">
        <f t="shared" si="31"/>
        <v>385</v>
      </c>
      <c r="L387" s="17">
        <f t="shared" si="32"/>
        <v>385</v>
      </c>
      <c r="M387" s="18">
        <f t="shared" si="27"/>
        <v>0.2235531499162953</v>
      </c>
      <c r="N387" s="18">
        <f t="shared" si="28"/>
        <v>0.31325479529617151</v>
      </c>
      <c r="O387" s="18">
        <f t="shared" si="29"/>
        <v>0.20413765565981046</v>
      </c>
      <c r="P387" s="18">
        <f t="shared" si="30"/>
        <v>0.34957133996991752</v>
      </c>
      <c r="Q387" s="12">
        <f>'HbA1c-1516'!$I$187</f>
        <v>0.26600000000000001</v>
      </c>
    </row>
    <row r="388" spans="11:17" x14ac:dyDescent="0.25">
      <c r="K388" s="11">
        <f t="shared" si="31"/>
        <v>386</v>
      </c>
      <c r="L388" s="17">
        <f t="shared" si="32"/>
        <v>386</v>
      </c>
      <c r="M388" s="18">
        <f t="shared" ref="M388:M451" si="33">(2*($L388*$Q388)+NORMSINV((100+95.44)/200)^2-NORMSINV((100+95.44)/200)*SQRT(NORMSINV((100+95.44)/200)^2+4*($L388*$Q388)*(1-$Q388)))/2/($L388+NORMSINV((100+95.44)/200)^2)</f>
        <v>0.22360468931599564</v>
      </c>
      <c r="N388" s="18">
        <f t="shared" ref="N388:N451" si="34">(2*($L388*$Q388)+NORMSINV((100+95.44)/200)^2+NORMSINV((100+95.44)/200)*SQRT(NORMSINV((100+95.44)/200)^2+4*($L388*$Q388)*(1-Q388)))/2/($L388+NORMSINV((100+95.44)/200)^2)</f>
        <v>0.31319092771517104</v>
      </c>
      <c r="O388" s="18">
        <f t="shared" ref="O388:O451" si="35">(2*($L388*$Q388)+NORMSINV((100+99.74)/200)^2-NORMSINV((100+99.74)/200)*SQRT(NORMSINV((100+99.74)/200)^2+4*($L388*$Q388)*(1-$Q388)))/2/($L388+NORMSINV((100+99.74)/200)^2)</f>
        <v>0.20420973235673107</v>
      </c>
      <c r="P388" s="18">
        <f t="shared" ref="P388:P451" si="36">(2*($L388*$Q388)+NORMSINV((100+99.74)/200)^2+NORMSINV((100+99.74)/200)*SQRT(NORMSINV((100+99.74)/200)^2+4*($L388*$Q388)*(1-S388)))/2/($L388+NORMSINV((100+99.74)/200)^2)</f>
        <v>0.34945883076473144</v>
      </c>
      <c r="Q388" s="12">
        <f>'HbA1c-1516'!$I$187</f>
        <v>0.26600000000000001</v>
      </c>
    </row>
    <row r="389" spans="11:17" x14ac:dyDescent="0.25">
      <c r="K389" s="11">
        <f t="shared" si="31"/>
        <v>387</v>
      </c>
      <c r="L389" s="17">
        <f t="shared" si="32"/>
        <v>387</v>
      </c>
      <c r="M389" s="18">
        <f t="shared" si="33"/>
        <v>0.22365603810198709</v>
      </c>
      <c r="N389" s="18">
        <f t="shared" si="34"/>
        <v>0.31312731380822567</v>
      </c>
      <c r="O389" s="18">
        <f t="shared" si="35"/>
        <v>0.2042815510297229</v>
      </c>
      <c r="P389" s="18">
        <f t="shared" si="36"/>
        <v>0.3493467645830764</v>
      </c>
      <c r="Q389" s="12">
        <f>'HbA1c-1516'!$I$187</f>
        <v>0.26600000000000001</v>
      </c>
    </row>
    <row r="390" spans="11:17" x14ac:dyDescent="0.25">
      <c r="K390" s="11">
        <f t="shared" ref="K390:K454" si="37">K389+1</f>
        <v>388</v>
      </c>
      <c r="L390" s="17">
        <f t="shared" si="32"/>
        <v>388</v>
      </c>
      <c r="M390" s="18">
        <f t="shared" si="33"/>
        <v>0.22370719745463127</v>
      </c>
      <c r="N390" s="18">
        <f t="shared" si="34"/>
        <v>0.3130639519123643</v>
      </c>
      <c r="O390" s="18">
        <f t="shared" si="35"/>
        <v>0.20435311323085822</v>
      </c>
      <c r="P390" s="18">
        <f t="shared" si="36"/>
        <v>0.34923513855071237</v>
      </c>
      <c r="Q390" s="12">
        <f>'HbA1c-1516'!$I$187</f>
        <v>0.26600000000000001</v>
      </c>
    </row>
    <row r="391" spans="11:17" x14ac:dyDescent="0.25">
      <c r="K391" s="11">
        <f t="shared" si="37"/>
        <v>389</v>
      </c>
      <c r="L391" s="17">
        <f t="shared" si="32"/>
        <v>389</v>
      </c>
      <c r="M391" s="18">
        <f t="shared" si="33"/>
        <v>0.22375816854404093</v>
      </c>
      <c r="N391" s="18">
        <f t="shared" si="34"/>
        <v>0.31300084037977721</v>
      </c>
      <c r="O391" s="18">
        <f t="shared" si="35"/>
        <v>0.20442442049909165</v>
      </c>
      <c r="P391" s="18">
        <f t="shared" si="36"/>
        <v>0.34912394981930889</v>
      </c>
      <c r="Q391" s="12">
        <f>'HbA1c-1516'!$I$187</f>
        <v>0.26600000000000001</v>
      </c>
    </row>
    <row r="392" spans="11:17" x14ac:dyDescent="0.25">
      <c r="K392" s="11">
        <f t="shared" si="37"/>
        <v>390</v>
      </c>
      <c r="L392" s="17">
        <f t="shared" si="32"/>
        <v>390</v>
      </c>
      <c r="M392" s="18">
        <f t="shared" si="33"/>
        <v>0.22380895253019426</v>
      </c>
      <c r="N392" s="18">
        <f t="shared" si="34"/>
        <v>0.3129379775776388</v>
      </c>
      <c r="O392" s="18">
        <f t="shared" si="35"/>
        <v>0.20449547436040288</v>
      </c>
      <c r="P392" s="18">
        <f t="shared" si="36"/>
        <v>0.34901319556614618</v>
      </c>
      <c r="Q392" s="12">
        <f>'HbA1c-1516'!$I$187</f>
        <v>0.26600000000000001</v>
      </c>
    </row>
    <row r="393" spans="11:17" x14ac:dyDescent="0.25">
      <c r="K393" s="11">
        <f t="shared" si="37"/>
        <v>391</v>
      </c>
      <c r="L393" s="17">
        <f t="shared" si="32"/>
        <v>391</v>
      </c>
      <c r="M393" s="18">
        <f t="shared" si="33"/>
        <v>0.22385955056304785</v>
      </c>
      <c r="N393" s="18">
        <f t="shared" si="34"/>
        <v>0.31287536188793341</v>
      </c>
      <c r="O393" s="18">
        <f t="shared" si="35"/>
        <v>0.20456627632793747</v>
      </c>
      <c r="P393" s="18">
        <f t="shared" si="36"/>
        <v>0.3489028729938205</v>
      </c>
      <c r="Q393" s="12">
        <f>'HbA1c-1516'!$I$187</f>
        <v>0.26600000000000001</v>
      </c>
    </row>
    <row r="394" spans="11:17" x14ac:dyDescent="0.25">
      <c r="K394" s="11">
        <f t="shared" si="37"/>
        <v>392</v>
      </c>
      <c r="L394" s="17">
        <f t="shared" si="32"/>
        <v>392</v>
      </c>
      <c r="M394" s="18">
        <f t="shared" si="33"/>
        <v>0.22390996378264799</v>
      </c>
      <c r="N394" s="18">
        <f t="shared" si="34"/>
        <v>0.31281299170728372</v>
      </c>
      <c r="O394" s="18">
        <f t="shared" si="35"/>
        <v>0.2046368279021461</v>
      </c>
      <c r="P394" s="18">
        <f t="shared" si="36"/>
        <v>0.34879297932995468</v>
      </c>
      <c r="Q394" s="12">
        <f>'HbA1c-1516'!$I$187</f>
        <v>0.26600000000000001</v>
      </c>
    </row>
    <row r="395" spans="11:17" x14ac:dyDescent="0.25">
      <c r="K395" s="11">
        <f t="shared" si="37"/>
        <v>393</v>
      </c>
      <c r="L395" s="17">
        <f t="shared" si="32"/>
        <v>393</v>
      </c>
      <c r="M395" s="18">
        <f t="shared" si="33"/>
        <v>0.22396019331924058</v>
      </c>
      <c r="N395" s="18">
        <f t="shared" si="34"/>
        <v>0.31275086544678116</v>
      </c>
      <c r="O395" s="18">
        <f t="shared" si="35"/>
        <v>0.20470713057092135</v>
      </c>
      <c r="P395" s="18">
        <f t="shared" si="36"/>
        <v>0.34868351182691137</v>
      </c>
      <c r="Q395" s="12">
        <f>'HbA1c-1516'!$I$187</f>
        <v>0.26600000000000001</v>
      </c>
    </row>
    <row r="396" spans="11:17" x14ac:dyDescent="0.25">
      <c r="K396" s="11">
        <f t="shared" si="37"/>
        <v>394</v>
      </c>
      <c r="L396" s="17">
        <f t="shared" ref="L396:L453" si="38">K396</f>
        <v>394</v>
      </c>
      <c r="M396" s="18">
        <f t="shared" si="33"/>
        <v>0.22401024029337935</v>
      </c>
      <c r="N396" s="18">
        <f t="shared" si="34"/>
        <v>0.31268898153181884</v>
      </c>
      <c r="O396" s="18">
        <f t="shared" si="35"/>
        <v>0.20477718580973331</v>
      </c>
      <c r="P396" s="18">
        <f t="shared" si="36"/>
        <v>0.34857446776151069</v>
      </c>
      <c r="Q396" s="12">
        <f>'HbA1c-1516'!$I$187</f>
        <v>0.26600000000000001</v>
      </c>
    </row>
    <row r="397" spans="11:17" x14ac:dyDescent="0.25">
      <c r="K397" s="11">
        <f t="shared" si="37"/>
        <v>395</v>
      </c>
      <c r="L397" s="17">
        <f t="shared" si="38"/>
        <v>395</v>
      </c>
      <c r="M397" s="18">
        <f t="shared" si="33"/>
        <v>0.22406010581603289</v>
      </c>
      <c r="N397" s="18">
        <f t="shared" si="34"/>
        <v>0.31262733840192736</v>
      </c>
      <c r="O397" s="18">
        <f t="shared" si="35"/>
        <v>0.20484699508176324</v>
      </c>
      <c r="P397" s="18">
        <f t="shared" si="36"/>
        <v>0.34846584443475254</v>
      </c>
      <c r="Q397" s="12">
        <f>'HbA1c-1516'!$I$187</f>
        <v>0.26600000000000001</v>
      </c>
    </row>
    <row r="398" spans="11:17" x14ac:dyDescent="0.25">
      <c r="K398" s="11">
        <f t="shared" si="37"/>
        <v>396</v>
      </c>
      <c r="L398" s="17">
        <f t="shared" si="38"/>
        <v>396</v>
      </c>
      <c r="M398" s="18">
        <f t="shared" si="33"/>
        <v>0.22410979098868994</v>
      </c>
      <c r="N398" s="18">
        <f t="shared" si="34"/>
        <v>0.31256593451061176</v>
      </c>
      <c r="O398" s="18">
        <f t="shared" si="35"/>
        <v>0.20491655983803497</v>
      </c>
      <c r="P398" s="18">
        <f t="shared" si="36"/>
        <v>0.34835763917154183</v>
      </c>
      <c r="Q398" s="12">
        <f>'HbA1c-1516'!$I$187</f>
        <v>0.26600000000000001</v>
      </c>
    </row>
    <row r="399" spans="11:17" x14ac:dyDescent="0.25">
      <c r="K399" s="11">
        <f t="shared" si="37"/>
        <v>397</v>
      </c>
      <c r="L399" s="17">
        <f t="shared" si="38"/>
        <v>397</v>
      </c>
      <c r="M399" s="18">
        <f t="shared" si="33"/>
        <v>0.22415929690346353</v>
      </c>
      <c r="N399" s="18">
        <f t="shared" si="34"/>
        <v>0.31250476832519208</v>
      </c>
      <c r="O399" s="18">
        <f t="shared" si="35"/>
        <v>0.20498588151754538</v>
      </c>
      <c r="P399" s="18">
        <f t="shared" si="36"/>
        <v>0.34824984932041753</v>
      </c>
      <c r="Q399" s="12">
        <f>'HbA1c-1516'!$I$187</f>
        <v>0.26600000000000001</v>
      </c>
    </row>
    <row r="400" spans="11:17" x14ac:dyDescent="0.25">
      <c r="K400" s="11">
        <f t="shared" si="37"/>
        <v>398</v>
      </c>
      <c r="L400" s="17">
        <f t="shared" si="38"/>
        <v>398</v>
      </c>
      <c r="M400" s="18">
        <f t="shared" si="33"/>
        <v>0.22420862464319355</v>
      </c>
      <c r="N400" s="18">
        <f t="shared" si="34"/>
        <v>0.31244383832664535</v>
      </c>
      <c r="O400" s="18">
        <f t="shared" si="35"/>
        <v>0.20505496154739258</v>
      </c>
      <c r="P400" s="18">
        <f t="shared" si="36"/>
        <v>0.34814247225328632</v>
      </c>
      <c r="Q400" s="12">
        <f>'HbA1c-1516'!$I$187</f>
        <v>0.26600000000000001</v>
      </c>
    </row>
    <row r="401" spans="11:17" x14ac:dyDescent="0.25">
      <c r="K401" s="11">
        <f t="shared" si="37"/>
        <v>399</v>
      </c>
      <c r="L401" s="17">
        <f t="shared" si="38"/>
        <v>399</v>
      </c>
      <c r="M401" s="18">
        <f t="shared" si="33"/>
        <v>0.22425777528154797</v>
      </c>
      <c r="N401" s="18">
        <f t="shared" si="34"/>
        <v>0.31238314300944958</v>
      </c>
      <c r="O401" s="18">
        <f t="shared" si="35"/>
        <v>0.20512380134290265</v>
      </c>
      <c r="P401" s="18">
        <f t="shared" si="36"/>
        <v>0.34803550536515898</v>
      </c>
      <c r="Q401" s="12">
        <f>'HbA1c-1516'!$I$187</f>
        <v>0.26600000000000001</v>
      </c>
    </row>
    <row r="402" spans="11:17" x14ac:dyDescent="0.25">
      <c r="K402" s="11">
        <f t="shared" si="37"/>
        <v>400</v>
      </c>
      <c r="L402" s="17">
        <f t="shared" si="38"/>
        <v>400</v>
      </c>
      <c r="M402" s="18">
        <f t="shared" si="33"/>
        <v>0.22430674988312288</v>
      </c>
      <c r="N402" s="18">
        <f t="shared" si="34"/>
        <v>0.31232268088143095</v>
      </c>
      <c r="O402" s="18">
        <f t="shared" si="35"/>
        <v>0.20519240230775465</v>
      </c>
      <c r="P402" s="18">
        <f t="shared" si="36"/>
        <v>0.34792894607389085</v>
      </c>
      <c r="Q402" s="12">
        <f>'HbA1c-1516'!$I$187</f>
        <v>0.26600000000000001</v>
      </c>
    </row>
    <row r="403" spans="11:17" x14ac:dyDescent="0.25">
      <c r="K403" s="11">
        <f t="shared" si="37"/>
        <v>401</v>
      </c>
      <c r="L403" s="17">
        <f t="shared" si="38"/>
        <v>401</v>
      </c>
      <c r="M403" s="18">
        <f t="shared" si="33"/>
        <v>0.22435554950354095</v>
      </c>
      <c r="N403" s="18">
        <f t="shared" si="34"/>
        <v>0.31226245046361167</v>
      </c>
      <c r="O403" s="18">
        <f t="shared" si="35"/>
        <v>0.20526076583410421</v>
      </c>
      <c r="P403" s="18">
        <f t="shared" si="36"/>
        <v>0.34782279181992576</v>
      </c>
      <c r="Q403" s="12">
        <f>'HbA1c-1516'!$I$187</f>
        <v>0.26600000000000001</v>
      </c>
    </row>
    <row r="404" spans="11:17" x14ac:dyDescent="0.25">
      <c r="K404" s="11">
        <f t="shared" si="37"/>
        <v>402</v>
      </c>
      <c r="L404" s="17">
        <f t="shared" si="38"/>
        <v>402</v>
      </c>
      <c r="M404" s="18">
        <f t="shared" si="33"/>
        <v>0.22440417518954872</v>
      </c>
      <c r="N404" s="18">
        <f t="shared" si="34"/>
        <v>0.31220245029006127</v>
      </c>
      <c r="O404" s="18">
        <f t="shared" si="35"/>
        <v>0.20532889330270504</v>
      </c>
      <c r="P404" s="18">
        <f t="shared" si="36"/>
        <v>0.3477170400660432</v>
      </c>
      <c r="Q404" s="12">
        <f>'HbA1c-1516'!$I$187</f>
        <v>0.26600000000000001</v>
      </c>
    </row>
    <row r="405" spans="11:17" x14ac:dyDescent="0.25">
      <c r="K405" s="11">
        <f t="shared" si="37"/>
        <v>403</v>
      </c>
      <c r="L405" s="17">
        <f t="shared" si="38"/>
        <v>403</v>
      </c>
      <c r="M405" s="18">
        <f t="shared" si="33"/>
        <v>0.22445262797911261</v>
      </c>
      <c r="N405" s="18">
        <f t="shared" si="34"/>
        <v>0.31214267890774927</v>
      </c>
      <c r="O405" s="18">
        <f t="shared" si="35"/>
        <v>0.20539678608302958</v>
      </c>
      <c r="P405" s="18">
        <f t="shared" si="36"/>
        <v>0.34761168829710948</v>
      </c>
      <c r="Q405" s="12">
        <f>'HbA1c-1516'!$I$187</f>
        <v>0.26600000000000001</v>
      </c>
    </row>
    <row r="406" spans="11:17" x14ac:dyDescent="0.25">
      <c r="K406" s="11">
        <f t="shared" si="37"/>
        <v>404</v>
      </c>
      <c r="L406" s="17">
        <f t="shared" si="38"/>
        <v>404</v>
      </c>
      <c r="M406" s="18">
        <f t="shared" si="33"/>
        <v>0.22450090890151364</v>
      </c>
      <c r="N406" s="18">
        <f t="shared" si="34"/>
        <v>0.31208313487639971</v>
      </c>
      <c r="O406" s="18">
        <f t="shared" si="35"/>
        <v>0.20546444553338727</v>
      </c>
      <c r="P406" s="18">
        <f t="shared" si="36"/>
        <v>0.34750673401983168</v>
      </c>
      <c r="Q406" s="12">
        <f>'HbA1c-1516'!$I$187</f>
        <v>0.26600000000000001</v>
      </c>
    </row>
    <row r="407" spans="11:17" x14ac:dyDescent="0.25">
      <c r="K407" s="11">
        <f t="shared" si="37"/>
        <v>405</v>
      </c>
      <c r="L407" s="17">
        <f t="shared" si="38"/>
        <v>405</v>
      </c>
      <c r="M407" s="18">
        <f t="shared" si="33"/>
        <v>0.22454901897744084</v>
      </c>
      <c r="N407" s="18">
        <f t="shared" si="34"/>
        <v>0.31202381676834834</v>
      </c>
      <c r="O407" s="18">
        <f t="shared" si="35"/>
        <v>0.20553187300104225</v>
      </c>
      <c r="P407" s="18">
        <f t="shared" si="36"/>
        <v>0.34740217476251534</v>
      </c>
      <c r="Q407" s="12">
        <f>'HbA1c-1516'!$I$187</f>
        <v>0.26600000000000001</v>
      </c>
    </row>
    <row r="408" spans="11:17" x14ac:dyDescent="0.25">
      <c r="K408" s="11">
        <f t="shared" si="37"/>
        <v>406</v>
      </c>
      <c r="L408" s="17">
        <f t="shared" si="38"/>
        <v>406</v>
      </c>
      <c r="M408" s="18">
        <f t="shared" si="33"/>
        <v>0.22459695921908357</v>
      </c>
      <c r="N408" s="18">
        <f t="shared" si="34"/>
        <v>0.31196472316840101</v>
      </c>
      <c r="O408" s="18">
        <f t="shared" si="35"/>
        <v>0.2055990698223284</v>
      </c>
      <c r="P408" s="18">
        <f t="shared" si="36"/>
        <v>0.34729800807482514</v>
      </c>
      <c r="Q408" s="12">
        <f>'HbA1c-1516'!$I$187</f>
        <v>0.26600000000000001</v>
      </c>
    </row>
    <row r="409" spans="11:17" x14ac:dyDescent="0.25">
      <c r="K409" s="11">
        <f t="shared" si="37"/>
        <v>407</v>
      </c>
      <c r="L409" s="17">
        <f t="shared" si="38"/>
        <v>407</v>
      </c>
      <c r="M409" s="18">
        <f t="shared" si="33"/>
        <v>0.22464473063022239</v>
      </c>
      <c r="N409" s="18">
        <f t="shared" si="34"/>
        <v>0.31190585267369453</v>
      </c>
      <c r="O409" s="18">
        <f t="shared" si="35"/>
        <v>0.20566603732276406</v>
      </c>
      <c r="P409" s="18">
        <f t="shared" si="36"/>
        <v>0.34719423152754902</v>
      </c>
      <c r="Q409" s="12">
        <f>'HbA1c-1516'!$I$187</f>
        <v>0.26600000000000001</v>
      </c>
    </row>
    <row r="410" spans="11:17" x14ac:dyDescent="0.25">
      <c r="K410" s="11">
        <f t="shared" si="37"/>
        <v>408</v>
      </c>
      <c r="L410" s="17">
        <f t="shared" si="38"/>
        <v>408</v>
      </c>
      <c r="M410" s="18">
        <f t="shared" si="33"/>
        <v>0.22469233420631909</v>
      </c>
      <c r="N410" s="18">
        <f t="shared" si="34"/>
        <v>0.31184720389355919</v>
      </c>
      <c r="O410" s="18">
        <f t="shared" si="35"/>
        <v>0.20573277681716451</v>
      </c>
      <c r="P410" s="18">
        <f t="shared" si="36"/>
        <v>0.34709084271236557</v>
      </c>
      <c r="Q410" s="12">
        <f>'HbA1c-1516'!$I$187</f>
        <v>0.26600000000000001</v>
      </c>
    </row>
    <row r="411" spans="11:17" x14ac:dyDescent="0.25">
      <c r="K411" s="11">
        <f t="shared" si="37"/>
        <v>409</v>
      </c>
      <c r="L411" s="17">
        <f t="shared" si="38"/>
        <v>409</v>
      </c>
      <c r="M411" s="18">
        <f t="shared" si="33"/>
        <v>0.22473977093460529</v>
      </c>
      <c r="N411" s="18">
        <f t="shared" si="34"/>
        <v>0.31178877544938322</v>
      </c>
      <c r="O411" s="18">
        <f t="shared" si="35"/>
        <v>0.20579928960975327</v>
      </c>
      <c r="P411" s="18">
        <f t="shared" si="36"/>
        <v>0.3469878392416138</v>
      </c>
      <c r="Q411" s="12">
        <f>'HbA1c-1516'!$I$187</f>
        <v>0.26600000000000001</v>
      </c>
    </row>
    <row r="412" spans="11:17" x14ac:dyDescent="0.25">
      <c r="K412" s="11">
        <f t="shared" si="37"/>
        <v>410</v>
      </c>
      <c r="L412" s="17">
        <f t="shared" si="38"/>
        <v>410</v>
      </c>
      <c r="M412" s="18">
        <f t="shared" si="33"/>
        <v>0.22478704179416978</v>
      </c>
      <c r="N412" s="18">
        <f t="shared" si="34"/>
        <v>0.31173056597447901</v>
      </c>
      <c r="O412" s="18">
        <f t="shared" si="35"/>
        <v>0.20586557699427208</v>
      </c>
      <c r="P412" s="18">
        <f t="shared" si="36"/>
        <v>0.34688521874806727</v>
      </c>
      <c r="Q412" s="12">
        <f>'HbA1c-1516'!$I$187</f>
        <v>0.26600000000000001</v>
      </c>
    </row>
    <row r="413" spans="11:17" x14ac:dyDescent="0.25">
      <c r="K413" s="11">
        <f t="shared" si="37"/>
        <v>411</v>
      </c>
      <c r="L413" s="17">
        <f t="shared" si="38"/>
        <v>411</v>
      </c>
      <c r="M413" s="18">
        <f t="shared" si="33"/>
        <v>0.22483414775604518</v>
      </c>
      <c r="N413" s="18">
        <f t="shared" si="34"/>
        <v>0.31167257411395122</v>
      </c>
      <c r="O413" s="18">
        <f t="shared" si="35"/>
        <v>0.20593164025408925</v>
      </c>
      <c r="P413" s="18">
        <f t="shared" si="36"/>
        <v>0.34678297888470977</v>
      </c>
      <c r="Q413" s="12">
        <f>'HbA1c-1516'!$I$187</f>
        <v>0.26600000000000001</v>
      </c>
    </row>
    <row r="414" spans="11:17" x14ac:dyDescent="0.25">
      <c r="K414" s="11">
        <f t="shared" si="37"/>
        <v>412</v>
      </c>
      <c r="L414" s="17">
        <f t="shared" si="38"/>
        <v>412</v>
      </c>
      <c r="M414" s="18">
        <f t="shared" si="33"/>
        <v>0.22488108978329299</v>
      </c>
      <c r="N414" s="18">
        <f t="shared" si="34"/>
        <v>0.31161479852456647</v>
      </c>
      <c r="O414" s="18">
        <f t="shared" si="35"/>
        <v>0.20599748066230689</v>
      </c>
      <c r="P414" s="18">
        <f t="shared" si="36"/>
        <v>0.34668111732451534</v>
      </c>
      <c r="Q414" s="12">
        <f>'HbA1c-1516'!$I$187</f>
        <v>0.26600000000000001</v>
      </c>
    </row>
    <row r="415" spans="11:17" x14ac:dyDescent="0.25">
      <c r="K415" s="11">
        <f t="shared" si="37"/>
        <v>413</v>
      </c>
      <c r="L415" s="17">
        <f t="shared" si="38"/>
        <v>413</v>
      </c>
      <c r="M415" s="18">
        <f t="shared" si="33"/>
        <v>0.22492786883108781</v>
      </c>
      <c r="N415" s="18">
        <f t="shared" si="34"/>
        <v>0.31155723787462514</v>
      </c>
      <c r="O415" s="18">
        <f t="shared" si="35"/>
        <v>0.20606309948186657</v>
      </c>
      <c r="P415" s="18">
        <f t="shared" si="36"/>
        <v>0.34657963176023027</v>
      </c>
      <c r="Q415" s="12">
        <f>'HbA1c-1516'!$I$187</f>
        <v>0.26600000000000001</v>
      </c>
    </row>
    <row r="416" spans="11:17" x14ac:dyDescent="0.25">
      <c r="K416" s="11">
        <f t="shared" si="37"/>
        <v>414</v>
      </c>
      <c r="L416" s="17">
        <f t="shared" si="38"/>
        <v>414</v>
      </c>
      <c r="M416" s="18">
        <f t="shared" si="33"/>
        <v>0.22497448584680035</v>
      </c>
      <c r="N416" s="18">
        <f t="shared" si="34"/>
        <v>0.31149989084383478</v>
      </c>
      <c r="O416" s="18">
        <f t="shared" si="35"/>
        <v>0.20612849796565388</v>
      </c>
      <c r="P416" s="18">
        <f t="shared" si="36"/>
        <v>0.34647851990415829</v>
      </c>
      <c r="Q416" s="12">
        <f>'HbA1c-1516'!$I$187</f>
        <v>0.26600000000000001</v>
      </c>
    </row>
    <row r="417" spans="11:17" x14ac:dyDescent="0.25">
      <c r="K417" s="11">
        <f t="shared" si="37"/>
        <v>415</v>
      </c>
      <c r="L417" s="17">
        <f t="shared" si="38"/>
        <v>415</v>
      </c>
      <c r="M417" s="18">
        <f t="shared" si="33"/>
        <v>0.22502094177007953</v>
      </c>
      <c r="N417" s="18">
        <f t="shared" si="34"/>
        <v>0.31144275612318439</v>
      </c>
      <c r="O417" s="18">
        <f t="shared" si="35"/>
        <v>0.20619367735660132</v>
      </c>
      <c r="P417" s="18">
        <f t="shared" si="36"/>
        <v>0.34637777948794879</v>
      </c>
      <c r="Q417" s="12">
        <f>'HbA1c-1516'!$I$187</f>
        <v>0.26600000000000001</v>
      </c>
    </row>
    <row r="418" spans="11:17" x14ac:dyDescent="0.25">
      <c r="K418" s="11">
        <f t="shared" si="37"/>
        <v>416</v>
      </c>
      <c r="L418" s="17">
        <f t="shared" si="38"/>
        <v>416</v>
      </c>
      <c r="M418" s="18">
        <f t="shared" si="33"/>
        <v>0.22506723753293334</v>
      </c>
      <c r="N418" s="18">
        <f t="shared" si="34"/>
        <v>0.31138583241482243</v>
      </c>
      <c r="O418" s="18">
        <f t="shared" si="35"/>
        <v>0.20625863888779036</v>
      </c>
      <c r="P418" s="18">
        <f t="shared" si="36"/>
        <v>0.34627740826238751</v>
      </c>
      <c r="Q418" s="12">
        <f>'HbA1c-1516'!$I$187</f>
        <v>0.26600000000000001</v>
      </c>
    </row>
    <row r="419" spans="11:17" x14ac:dyDescent="0.25">
      <c r="K419" s="11">
        <f t="shared" si="37"/>
        <v>417</v>
      </c>
      <c r="L419" s="17">
        <f t="shared" si="38"/>
        <v>417</v>
      </c>
      <c r="M419" s="18">
        <f t="shared" si="33"/>
        <v>0.22511337405980877</v>
      </c>
      <c r="N419" s="18">
        <f t="shared" si="34"/>
        <v>0.31132911843193367</v>
      </c>
      <c r="O419" s="18">
        <f t="shared" si="35"/>
        <v>0.20632338378255191</v>
      </c>
      <c r="P419" s="18">
        <f t="shared" si="36"/>
        <v>0.34617740399719021</v>
      </c>
      <c r="Q419" s="12">
        <f>'HbA1c-1516'!$I$187</f>
        <v>0.26600000000000001</v>
      </c>
    </row>
    <row r="420" spans="11:17" x14ac:dyDescent="0.25">
      <c r="K420" s="11">
        <f t="shared" si="37"/>
        <v>418</v>
      </c>
      <c r="L420" s="17">
        <f t="shared" si="38"/>
        <v>418</v>
      </c>
      <c r="M420" s="18">
        <f t="shared" si="33"/>
        <v>0.22515935226767064</v>
      </c>
      <c r="N420" s="18">
        <f t="shared" si="34"/>
        <v>0.31127261289862013</v>
      </c>
      <c r="O420" s="18">
        <f t="shared" si="35"/>
        <v>0.20638791325456543</v>
      </c>
      <c r="P420" s="18">
        <f t="shared" si="36"/>
        <v>0.34607776448079897</v>
      </c>
      <c r="Q420" s="12">
        <f>'HbA1c-1516'!$I$187</f>
        <v>0.26600000000000001</v>
      </c>
    </row>
    <row r="421" spans="11:17" x14ac:dyDescent="0.25">
      <c r="K421" s="11">
        <f t="shared" si="37"/>
        <v>419</v>
      </c>
      <c r="L421" s="17">
        <f t="shared" si="38"/>
        <v>419</v>
      </c>
      <c r="M421" s="18">
        <f t="shared" si="33"/>
        <v>0.22520517306607962</v>
      </c>
      <c r="N421" s="18">
        <f t="shared" si="34"/>
        <v>0.3112163145497821</v>
      </c>
      <c r="O421" s="18">
        <f t="shared" si="35"/>
        <v>0.20645222850795727</v>
      </c>
      <c r="P421" s="18">
        <f t="shared" si="36"/>
        <v>0.34597848752018112</v>
      </c>
      <c r="Q421" s="12">
        <f>'HbA1c-1516'!$I$187</f>
        <v>0.26600000000000001</v>
      </c>
    </row>
    <row r="422" spans="11:17" x14ac:dyDescent="0.25">
      <c r="K422" s="11">
        <f t="shared" si="37"/>
        <v>420</v>
      </c>
      <c r="L422" s="17">
        <f t="shared" si="38"/>
        <v>420</v>
      </c>
      <c r="M422" s="18">
        <f t="shared" si="33"/>
        <v>0.22525083735726903</v>
      </c>
      <c r="N422" s="18">
        <f t="shared" si="34"/>
        <v>0.31116022213100142</v>
      </c>
      <c r="O422" s="18">
        <f t="shared" si="35"/>
        <v>0.20651633073739739</v>
      </c>
      <c r="P422" s="18">
        <f t="shared" si="36"/>
        <v>0.34587957094063082</v>
      </c>
      <c r="Q422" s="12">
        <f>'HbA1c-1516'!$I$187</f>
        <v>0.26600000000000001</v>
      </c>
    </row>
    <row r="423" spans="11:17" x14ac:dyDescent="0.25">
      <c r="K423" s="11">
        <f t="shared" si="37"/>
        <v>421</v>
      </c>
      <c r="L423" s="17">
        <f t="shared" si="38"/>
        <v>421</v>
      </c>
      <c r="M423" s="18">
        <f t="shared" si="33"/>
        <v>0.22529634603622076</v>
      </c>
      <c r="N423" s="18">
        <f t="shared" si="34"/>
        <v>0.31110433439842627</v>
      </c>
      <c r="O423" s="18">
        <f t="shared" si="35"/>
        <v>0.20658022112819494</v>
      </c>
      <c r="P423" s="18">
        <f t="shared" si="36"/>
        <v>0.34578101258557331</v>
      </c>
      <c r="Q423" s="12">
        <f>'HbA1c-1516'!$I$187</f>
        <v>0.26600000000000001</v>
      </c>
    </row>
    <row r="424" spans="11:17" x14ac:dyDescent="0.25">
      <c r="K424" s="11">
        <f t="shared" si="37"/>
        <v>422</v>
      </c>
      <c r="L424" s="17">
        <f t="shared" si="38"/>
        <v>422</v>
      </c>
      <c r="M424" s="18">
        <f t="shared" si="33"/>
        <v>0.22534169999074014</v>
      </c>
      <c r="N424" s="18">
        <f t="shared" si="34"/>
        <v>0.3110486501186569</v>
      </c>
      <c r="O424" s="18">
        <f t="shared" si="35"/>
        <v>0.2066439008563927</v>
      </c>
      <c r="P424" s="18">
        <f t="shared" si="36"/>
        <v>0.34568281031637166</v>
      </c>
      <c r="Q424" s="12">
        <f>'HbA1c-1516'!$I$187</f>
        <v>0.26600000000000001</v>
      </c>
    </row>
    <row r="425" spans="11:17" x14ac:dyDescent="0.25">
      <c r="K425" s="11">
        <f t="shared" si="37"/>
        <v>423</v>
      </c>
      <c r="L425" s="17">
        <f t="shared" si="38"/>
        <v>423</v>
      </c>
      <c r="M425" s="18">
        <f t="shared" si="33"/>
        <v>0.22538690010153009</v>
      </c>
      <c r="N425" s="18">
        <f t="shared" si="34"/>
        <v>0.31099316806863336</v>
      </c>
      <c r="O425" s="18">
        <f t="shared" si="35"/>
        <v>0.20670737108886048</v>
      </c>
      <c r="P425" s="18">
        <f t="shared" si="36"/>
        <v>0.34558496201213562</v>
      </c>
      <c r="Q425" s="12">
        <f>'HbA1c-1516'!$I$187</f>
        <v>0.26600000000000001</v>
      </c>
    </row>
    <row r="426" spans="11:17" x14ac:dyDescent="0.25">
      <c r="K426" s="11">
        <f t="shared" si="37"/>
        <v>424</v>
      </c>
      <c r="L426" s="17">
        <f t="shared" si="38"/>
        <v>424</v>
      </c>
      <c r="M426" s="18">
        <f t="shared" si="33"/>
        <v>0.22543194724226426</v>
      </c>
      <c r="N426" s="18">
        <f t="shared" si="34"/>
        <v>0.310937887035525</v>
      </c>
      <c r="O426" s="18">
        <f t="shared" si="35"/>
        <v>0.20677063298338724</v>
      </c>
      <c r="P426" s="18">
        <f t="shared" si="36"/>
        <v>0.34548746556953414</v>
      </c>
      <c r="Q426" s="12">
        <f>'HbA1c-1516'!$I$187</f>
        <v>0.26600000000000001</v>
      </c>
    </row>
    <row r="427" spans="11:17" x14ac:dyDescent="0.25">
      <c r="K427" s="11">
        <f t="shared" si="37"/>
        <v>425</v>
      </c>
      <c r="L427" s="17">
        <f t="shared" si="38"/>
        <v>425</v>
      </c>
      <c r="M427" s="18">
        <f t="shared" si="33"/>
        <v>0.22547684227965886</v>
      </c>
      <c r="N427" s="18">
        <f t="shared" si="34"/>
        <v>0.31088280581662053</v>
      </c>
      <c r="O427" s="18">
        <f t="shared" si="35"/>
        <v>0.206833687688772</v>
      </c>
      <c r="P427" s="18">
        <f t="shared" si="36"/>
        <v>0.34539031890260857</v>
      </c>
      <c r="Q427" s="12">
        <f>'HbA1c-1516'!$I$187</f>
        <v>0.26600000000000001</v>
      </c>
    </row>
    <row r="428" spans="11:17" x14ac:dyDescent="0.25">
      <c r="K428" s="11">
        <f t="shared" si="37"/>
        <v>426</v>
      </c>
      <c r="L428" s="17">
        <f t="shared" si="38"/>
        <v>426</v>
      </c>
      <c r="M428" s="18">
        <f t="shared" si="33"/>
        <v>0.22552158607354422</v>
      </c>
      <c r="N428" s="18">
        <f t="shared" si="34"/>
        <v>0.31082792321922026</v>
      </c>
      <c r="O428" s="18">
        <f t="shared" si="35"/>
        <v>0.20689653634491381</v>
      </c>
      <c r="P428" s="18">
        <f t="shared" si="36"/>
        <v>0.34529351994258961</v>
      </c>
      <c r="Q428" s="12">
        <f>'HbA1c-1516'!$I$187</f>
        <v>0.26600000000000001</v>
      </c>
    </row>
    <row r="429" spans="11:17" x14ac:dyDescent="0.25">
      <c r="K429" s="11">
        <f t="shared" si="37"/>
        <v>427</v>
      </c>
      <c r="L429" s="17">
        <f t="shared" si="38"/>
        <v>427</v>
      </c>
      <c r="M429" s="18">
        <f t="shared" si="33"/>
        <v>0.22556617947693511</v>
      </c>
      <c r="N429" s="18">
        <f t="shared" si="34"/>
        <v>0.31077323806052948</v>
      </c>
      <c r="O429" s="18">
        <f t="shared" si="35"/>
        <v>0.20695918008290057</v>
      </c>
      <c r="P429" s="18">
        <f t="shared" si="36"/>
        <v>0.34519706663771649</v>
      </c>
      <c r="Q429" s="12">
        <f>'HbA1c-1516'!$I$187</f>
        <v>0.26600000000000001</v>
      </c>
    </row>
    <row r="430" spans="11:17" x14ac:dyDescent="0.25">
      <c r="K430" s="11">
        <f t="shared" si="37"/>
        <v>428</v>
      </c>
      <c r="L430" s="17">
        <f t="shared" si="38"/>
        <v>428</v>
      </c>
      <c r="M430" s="18">
        <f t="shared" si="33"/>
        <v>0.2256106233361001</v>
      </c>
      <c r="N430" s="18">
        <f t="shared" si="34"/>
        <v>0.3107187491675531</v>
      </c>
      <c r="O430" s="18">
        <f t="shared" si="35"/>
        <v>0.20702162002509664</v>
      </c>
      <c r="P430" s="18">
        <f t="shared" si="36"/>
        <v>0.34510095695305759</v>
      </c>
      <c r="Q430" s="12">
        <f>'HbA1c-1516'!$I$187</f>
        <v>0.26600000000000001</v>
      </c>
    </row>
    <row r="431" spans="11:17" x14ac:dyDescent="0.25">
      <c r="K431" s="11">
        <f t="shared" si="37"/>
        <v>429</v>
      </c>
      <c r="L431" s="17">
        <f t="shared" si="38"/>
        <v>429</v>
      </c>
      <c r="M431" s="18">
        <f t="shared" si="33"/>
        <v>0.22565491849063013</v>
      </c>
      <c r="N431" s="18">
        <f t="shared" si="34"/>
        <v>0.31066445537699189</v>
      </c>
      <c r="O431" s="18">
        <f t="shared" si="35"/>
        <v>0.20708385728522954</v>
      </c>
      <c r="P431" s="18">
        <f t="shared" si="36"/>
        <v>0.34500518887033421</v>
      </c>
      <c r="Q431" s="12">
        <f>'HbA1c-1516'!$I$187</f>
        <v>0.26600000000000001</v>
      </c>
    </row>
    <row r="432" spans="11:17" x14ac:dyDescent="0.25">
      <c r="K432" s="11">
        <f t="shared" si="37"/>
        <v>430</v>
      </c>
      <c r="L432" s="17">
        <f t="shared" si="38"/>
        <v>430</v>
      </c>
      <c r="M432" s="18">
        <f t="shared" si="33"/>
        <v>0.2256990657735066</v>
      </c>
      <c r="N432" s="18">
        <f t="shared" si="34"/>
        <v>0.31061035553513971</v>
      </c>
      <c r="O432" s="18">
        <f t="shared" si="35"/>
        <v>0.20714589296847563</v>
      </c>
      <c r="P432" s="18">
        <f t="shared" si="36"/>
        <v>0.34490976038774651</v>
      </c>
      <c r="Q432" s="12">
        <f>'HbA1c-1516'!$I$187</f>
        <v>0.26600000000000001</v>
      </c>
    </row>
    <row r="433" spans="11:17" x14ac:dyDescent="0.25">
      <c r="K433" s="11">
        <f t="shared" si="37"/>
        <v>431</v>
      </c>
      <c r="L433" s="17">
        <f t="shared" si="38"/>
        <v>431</v>
      </c>
      <c r="M433" s="18">
        <f t="shared" si="33"/>
        <v>0.22574306601116786</v>
      </c>
      <c r="N433" s="18">
        <f t="shared" si="34"/>
        <v>0.3105564484977828</v>
      </c>
      <c r="O433" s="18">
        <f t="shared" si="35"/>
        <v>0.20720772817154445</v>
      </c>
      <c r="P433" s="18">
        <f t="shared" si="36"/>
        <v>0.34481466951980094</v>
      </c>
      <c r="Q433" s="12">
        <f>'HbA1c-1516'!$I$187</f>
        <v>0.26600000000000001</v>
      </c>
    </row>
    <row r="434" spans="11:17" x14ac:dyDescent="0.25">
      <c r="K434" s="11">
        <f t="shared" si="37"/>
        <v>432</v>
      </c>
      <c r="L434" s="17">
        <f t="shared" si="38"/>
        <v>432</v>
      </c>
      <c r="M434" s="18">
        <f t="shared" si="33"/>
        <v>0.22578692002357573</v>
      </c>
      <c r="N434" s="18">
        <f t="shared" si="34"/>
        <v>0.3105027331300993</v>
      </c>
      <c r="O434" s="18">
        <f t="shared" si="35"/>
        <v>0.20726936398276247</v>
      </c>
      <c r="P434" s="18">
        <f t="shared" si="36"/>
        <v>0.34471991429714099</v>
      </c>
      <c r="Q434" s="12">
        <f>'HbA1c-1516'!$I$187</f>
        <v>0.26600000000000001</v>
      </c>
    </row>
    <row r="435" spans="11:17" x14ac:dyDescent="0.25">
      <c r="K435" s="11">
        <f t="shared" si="37"/>
        <v>433</v>
      </c>
      <c r="L435" s="17">
        <f t="shared" si="38"/>
        <v>433</v>
      </c>
      <c r="M435" s="18">
        <f t="shared" si="33"/>
        <v>0.22583062862428038</v>
      </c>
      <c r="N435" s="18">
        <f t="shared" si="34"/>
        <v>0.31044920830656086</v>
      </c>
      <c r="O435" s="18">
        <f t="shared" si="35"/>
        <v>0.20733080148215544</v>
      </c>
      <c r="P435" s="18">
        <f t="shared" si="36"/>
        <v>0.34462549276637899</v>
      </c>
      <c r="Q435" s="12">
        <f>'HbA1c-1516'!$I$187</f>
        <v>0.26600000000000001</v>
      </c>
    </row>
    <row r="436" spans="11:17" x14ac:dyDescent="0.25">
      <c r="K436" s="11">
        <f t="shared" si="37"/>
        <v>434</v>
      </c>
      <c r="L436" s="17">
        <f t="shared" si="38"/>
        <v>434</v>
      </c>
      <c r="M436" s="18">
        <f t="shared" si="33"/>
        <v>0.22587419262048505</v>
      </c>
      <c r="N436" s="18">
        <f t="shared" si="34"/>
        <v>0.31039587291083531</v>
      </c>
      <c r="O436" s="18">
        <f t="shared" si="35"/>
        <v>0.20739204174153003</v>
      </c>
      <c r="P436" s="18">
        <f t="shared" si="36"/>
        <v>0.3445314029899309</v>
      </c>
      <c r="Q436" s="12">
        <f>'HbA1c-1516'!$I$187</f>
        <v>0.26600000000000001</v>
      </c>
    </row>
    <row r="437" spans="11:17" x14ac:dyDescent="0.25">
      <c r="K437" s="11">
        <f t="shared" si="37"/>
        <v>435</v>
      </c>
      <c r="L437" s="17">
        <f t="shared" si="38"/>
        <v>435</v>
      </c>
      <c r="M437" s="18">
        <f t="shared" si="33"/>
        <v>0.22591761281310982</v>
      </c>
      <c r="N437" s="18">
        <f t="shared" si="34"/>
        <v>0.31034272583569045</v>
      </c>
      <c r="O437" s="18">
        <f t="shared" si="35"/>
        <v>0.20745308582455438</v>
      </c>
      <c r="P437" s="18">
        <f t="shared" si="36"/>
        <v>0.34443764304585256</v>
      </c>
      <c r="Q437" s="12">
        <f>'HbA1c-1516'!$I$187</f>
        <v>0.26600000000000001</v>
      </c>
    </row>
    <row r="438" spans="11:17" x14ac:dyDescent="0.25">
      <c r="K438" s="11">
        <f t="shared" si="37"/>
        <v>436</v>
      </c>
      <c r="L438" s="17">
        <f t="shared" si="38"/>
        <v>436</v>
      </c>
      <c r="M438" s="18">
        <f t="shared" si="33"/>
        <v>0.22596088999685415</v>
      </c>
      <c r="N438" s="18">
        <f t="shared" si="34"/>
        <v>0.3102897659828992</v>
      </c>
      <c r="O438" s="18">
        <f t="shared" si="35"/>
        <v>0.20751393478683755</v>
      </c>
      <c r="P438" s="18">
        <f t="shared" si="36"/>
        <v>0.34434421102767832</v>
      </c>
      <c r="Q438" s="12">
        <f>'HbA1c-1516'!$I$187</f>
        <v>0.26600000000000001</v>
      </c>
    </row>
    <row r="439" spans="11:17" x14ac:dyDescent="0.25">
      <c r="K439" s="11">
        <f t="shared" si="37"/>
        <v>437</v>
      </c>
      <c r="L439" s="17">
        <f t="shared" si="38"/>
        <v>437</v>
      </c>
      <c r="M439" s="18">
        <f t="shared" si="33"/>
        <v>0.2260040249602594</v>
      </c>
      <c r="N439" s="18">
        <f t="shared" si="34"/>
        <v>0.31023699226314577</v>
      </c>
      <c r="O439" s="18">
        <f t="shared" si="35"/>
        <v>0.20757458967600839</v>
      </c>
      <c r="P439" s="18">
        <f t="shared" si="36"/>
        <v>0.34425110504426171</v>
      </c>
      <c r="Q439" s="12">
        <f>'HbA1c-1516'!$I$187</f>
        <v>0.26600000000000001</v>
      </c>
    </row>
    <row r="440" spans="11:17" x14ac:dyDescent="0.25">
      <c r="K440" s="11">
        <f t="shared" si="37"/>
        <v>438</v>
      </c>
      <c r="L440" s="17">
        <f t="shared" si="38"/>
        <v>438</v>
      </c>
      <c r="M440" s="18">
        <f t="shared" si="33"/>
        <v>0.22604701848577005</v>
      </c>
      <c r="N440" s="18">
        <f t="shared" si="34"/>
        <v>0.31018440359593324</v>
      </c>
      <c r="O440" s="18">
        <f t="shared" si="35"/>
        <v>0.20763505153179293</v>
      </c>
      <c r="P440" s="18">
        <f t="shared" si="36"/>
        <v>0.34415832321961803</v>
      </c>
      <c r="Q440" s="12">
        <f>'HbA1c-1516'!$I$187</f>
        <v>0.26600000000000001</v>
      </c>
    </row>
    <row r="441" spans="11:17" x14ac:dyDescent="0.25">
      <c r="K441" s="11">
        <f t="shared" si="37"/>
        <v>439</v>
      </c>
      <c r="L441" s="17">
        <f t="shared" si="38"/>
        <v>439</v>
      </c>
      <c r="M441" s="18">
        <f t="shared" si="33"/>
        <v>0.22608987134979414</v>
      </c>
      <c r="N441" s="18">
        <f t="shared" si="34"/>
        <v>0.31013199890949217</v>
      </c>
      <c r="O441" s="18">
        <f t="shared" si="35"/>
        <v>0.20769532138609148</v>
      </c>
      <c r="P441" s="18">
        <f t="shared" si="36"/>
        <v>0.34406586369276876</v>
      </c>
      <c r="Q441" s="12">
        <f>'HbA1c-1516'!$I$187</f>
        <v>0.26600000000000001</v>
      </c>
    </row>
    <row r="442" spans="11:17" x14ac:dyDescent="0.25">
      <c r="K442" s="11">
        <f t="shared" si="37"/>
        <v>440</v>
      </c>
      <c r="L442" s="17">
        <f t="shared" si="38"/>
        <v>440</v>
      </c>
      <c r="M442" s="18">
        <f t="shared" si="33"/>
        <v>0.22613258432276359</v>
      </c>
      <c r="N442" s="18">
        <f t="shared" si="34"/>
        <v>0.31007977714069063</v>
      </c>
      <c r="O442" s="18">
        <f t="shared" si="35"/>
        <v>0.20775540026305414</v>
      </c>
      <c r="P442" s="18">
        <f t="shared" si="36"/>
        <v>0.34397372461758813</v>
      </c>
      <c r="Q442" s="12">
        <f>'HbA1c-1516'!$I$187</f>
        <v>0.26600000000000001</v>
      </c>
    </row>
    <row r="443" spans="11:17" x14ac:dyDescent="0.25">
      <c r="K443" s="11">
        <f t="shared" si="37"/>
        <v>441</v>
      </c>
      <c r="L443" s="17">
        <f t="shared" si="38"/>
        <v>441</v>
      </c>
      <c r="M443" s="18">
        <f t="shared" si="33"/>
        <v>0.22617515816919292</v>
      </c>
      <c r="N443" s="18">
        <f t="shared" si="34"/>
        <v>0.31002773723494453</v>
      </c>
      <c r="O443" s="18">
        <f t="shared" si="35"/>
        <v>0.20781528917915618</v>
      </c>
      <c r="P443" s="18">
        <f t="shared" si="36"/>
        <v>0.34388190416265169</v>
      </c>
      <c r="Q443" s="12">
        <f>'HbA1c-1516'!$I$187</f>
        <v>0.26600000000000001</v>
      </c>
    </row>
    <row r="444" spans="11:17" x14ac:dyDescent="0.25">
      <c r="K444" s="11">
        <f t="shared" si="37"/>
        <v>442</v>
      </c>
      <c r="L444" s="17">
        <f t="shared" si="38"/>
        <v>442</v>
      </c>
      <c r="M444" s="18">
        <f t="shared" si="33"/>
        <v>0.22621759364773797</v>
      </c>
      <c r="N444" s="18">
        <f t="shared" si="34"/>
        <v>0.30997587814613048</v>
      </c>
      <c r="O444" s="18">
        <f t="shared" si="35"/>
        <v>0.2078749891432716</v>
      </c>
      <c r="P444" s="18">
        <f t="shared" si="36"/>
        <v>0.34379040051108628</v>
      </c>
      <c r="Q444" s="12">
        <f>'HbA1c-1516'!$I$187</f>
        <v>0.26600000000000001</v>
      </c>
    </row>
    <row r="445" spans="11:17" x14ac:dyDescent="0.25">
      <c r="K445" s="11">
        <f t="shared" si="37"/>
        <v>443</v>
      </c>
      <c r="L445" s="17">
        <f t="shared" si="38"/>
        <v>443</v>
      </c>
      <c r="M445" s="18">
        <f t="shared" si="33"/>
        <v>0.22625989151125367</v>
      </c>
      <c r="N445" s="18">
        <f t="shared" si="34"/>
        <v>0.30992419883649819</v>
      </c>
      <c r="O445" s="18">
        <f t="shared" si="35"/>
        <v>0.2079345011567468</v>
      </c>
      <c r="P445" s="18">
        <f t="shared" si="36"/>
        <v>0.34369921186042252</v>
      </c>
      <c r="Q445" s="12">
        <f>'HbA1c-1516'!$I$187</f>
        <v>0.26600000000000001</v>
      </c>
    </row>
    <row r="446" spans="11:17" x14ac:dyDescent="0.25">
      <c r="K446" s="11">
        <f t="shared" si="37"/>
        <v>444</v>
      </c>
      <c r="L446" s="17">
        <f t="shared" si="38"/>
        <v>444</v>
      </c>
      <c r="M446" s="18">
        <f t="shared" si="33"/>
        <v>0.22630205250685087</v>
      </c>
      <c r="N446" s="18">
        <f t="shared" si="34"/>
        <v>0.30987269827658531</v>
      </c>
      <c r="O446" s="18">
        <f t="shared" si="35"/>
        <v>0.20799382621347265</v>
      </c>
      <c r="P446" s="18">
        <f t="shared" si="36"/>
        <v>0.34360833642244848</v>
      </c>
      <c r="Q446" s="12">
        <f>'HbA1c-1516'!$I$187</f>
        <v>0.26600000000000001</v>
      </c>
    </row>
    <row r="447" spans="11:17" x14ac:dyDescent="0.25">
      <c r="K447" s="11">
        <f t="shared" si="37"/>
        <v>445</v>
      </c>
      <c r="L447" s="17">
        <f t="shared" si="38"/>
        <v>445</v>
      </c>
      <c r="M447" s="18">
        <f t="shared" si="33"/>
        <v>0.22634407737595283</v>
      </c>
      <c r="N447" s="18">
        <f t="shared" si="34"/>
        <v>0.30982137544513233</v>
      </c>
      <c r="O447" s="18">
        <f t="shared" si="35"/>
        <v>0.20805296529995601</v>
      </c>
      <c r="P447" s="18">
        <f t="shared" si="36"/>
        <v>0.34351777242306558</v>
      </c>
      <c r="Q447" s="12">
        <f>'HbA1c-1516'!$I$187</f>
        <v>0.26600000000000001</v>
      </c>
    </row>
    <row r="448" spans="11:17" x14ac:dyDescent="0.25">
      <c r="K448" s="11">
        <f t="shared" si="37"/>
        <v>446</v>
      </c>
      <c r="L448" s="17">
        <f t="shared" si="38"/>
        <v>446</v>
      </c>
      <c r="M448" s="18">
        <f t="shared" si="33"/>
        <v>0.22638596685435097</v>
      </c>
      <c r="N448" s="18">
        <f t="shared" si="34"/>
        <v>0.30977022932899922</v>
      </c>
      <c r="O448" s="18">
        <f t="shared" si="35"/>
        <v>0.20811191939539037</v>
      </c>
      <c r="P448" s="18">
        <f t="shared" si="36"/>
        <v>0.34342751810214633</v>
      </c>
      <c r="Q448" s="12">
        <f>'HbA1c-1516'!$I$187</f>
        <v>0.26600000000000001</v>
      </c>
    </row>
    <row r="449" spans="11:17" x14ac:dyDescent="0.25">
      <c r="K449" s="11">
        <f t="shared" si="37"/>
        <v>447</v>
      </c>
      <c r="L449" s="17">
        <f t="shared" si="38"/>
        <v>447</v>
      </c>
      <c r="M449" s="18">
        <f t="shared" si="33"/>
        <v>0.22642772167225977</v>
      </c>
      <c r="N449" s="18">
        <f t="shared" si="34"/>
        <v>0.30971925892308255</v>
      </c>
      <c r="O449" s="18">
        <f t="shared" si="35"/>
        <v>0.20817068947172587</v>
      </c>
      <c r="P449" s="18">
        <f t="shared" si="36"/>
        <v>0.3433375717133933</v>
      </c>
      <c r="Q449" s="12">
        <f>'HbA1c-1516'!$I$187</f>
        <v>0.26600000000000001</v>
      </c>
    </row>
    <row r="450" spans="11:17" x14ac:dyDescent="0.25">
      <c r="K450" s="11">
        <f t="shared" si="37"/>
        <v>448</v>
      </c>
      <c r="L450" s="17">
        <f t="shared" si="38"/>
        <v>448</v>
      </c>
      <c r="M450" s="18">
        <f t="shared" si="33"/>
        <v>0.22646934255437129</v>
      </c>
      <c r="N450" s="18">
        <f t="shared" si="34"/>
        <v>0.30966846323023423</v>
      </c>
      <c r="O450" s="18">
        <f t="shared" si="35"/>
        <v>0.20822927649373801</v>
      </c>
      <c r="P450" s="18">
        <f t="shared" si="36"/>
        <v>0.3432479315242003</v>
      </c>
      <c r="Q450" s="12">
        <f>'HbA1c-1516'!$I$187</f>
        <v>0.26600000000000001</v>
      </c>
    </row>
    <row r="451" spans="11:17" x14ac:dyDescent="0.25">
      <c r="K451" s="11">
        <f t="shared" si="37"/>
        <v>449</v>
      </c>
      <c r="L451" s="17">
        <f t="shared" si="38"/>
        <v>449</v>
      </c>
      <c r="M451" s="18">
        <f t="shared" si="33"/>
        <v>0.22651083021990867</v>
      </c>
      <c r="N451" s="18">
        <f t="shared" si="34"/>
        <v>0.30961784126118069</v>
      </c>
      <c r="O451" s="18">
        <f t="shared" si="35"/>
        <v>0.20828768141909598</v>
      </c>
      <c r="P451" s="18">
        <f t="shared" si="36"/>
        <v>0.34315859581551506</v>
      </c>
      <c r="Q451" s="12">
        <f>'HbA1c-1516'!$I$187</f>
        <v>0.26600000000000001</v>
      </c>
    </row>
    <row r="452" spans="11:17" x14ac:dyDescent="0.25">
      <c r="K452" s="11">
        <f t="shared" si="37"/>
        <v>450</v>
      </c>
      <c r="L452" s="17">
        <f t="shared" si="38"/>
        <v>450</v>
      </c>
      <c r="M452" s="18">
        <f t="shared" ref="M452:M501" si="39">(2*($L452*$Q452)+NORMSINV((100+95.44)/200)^2-NORMSINV((100+95.44)/200)*SQRT(NORMSINV((100+95.44)/200)^2+4*($L452*$Q452)*(1-$Q452)))/2/($L452+NORMSINV((100+95.44)/200)^2)</f>
        <v>0.22655218538267938</v>
      </c>
      <c r="N452" s="18">
        <f t="shared" ref="N452:N501" si="40">(2*($L452*$Q452)+NORMSINV((100+95.44)/200)^2+NORMSINV((100+95.44)/200)*SQRT(NORMSINV((100+95.44)/200)^2+4*($L452*$Q452)*(1-Q452)))/2/($L452+NORMSINV((100+95.44)/200)^2)</f>
        <v>0.30956739203444339</v>
      </c>
      <c r="O452" s="18">
        <f t="shared" ref="O452:O501" si="41">(2*($L452*$Q452)+NORMSINV((100+99.74)/200)^2-NORMSINV((100+99.74)/200)*SQRT(NORMSINV((100+99.74)/200)^2+4*($L452*$Q452)*(1-$Q452)))/2/($L452+NORMSINV((100+99.74)/200)^2)</f>
        <v>0.20834590519843005</v>
      </c>
      <c r="P452" s="18">
        <f t="shared" ref="P452:P501" si="42">(2*($L452*$Q452)+NORMSINV((100+99.74)/200)^2+NORMSINV((100+99.74)/200)*SQRT(NORMSINV((100+99.74)/200)^2+4*($L452*$Q452)*(1-S452)))/2/($L452+NORMSINV((100+99.74)/200)^2)</f>
        <v>0.34306956288170376</v>
      </c>
      <c r="Q452" s="12">
        <f>'HbA1c-1516'!$I$187</f>
        <v>0.26600000000000001</v>
      </c>
    </row>
    <row r="453" spans="11:17" x14ac:dyDescent="0.25">
      <c r="K453" s="11">
        <f t="shared" si="37"/>
        <v>451</v>
      </c>
      <c r="L453" s="17">
        <f t="shared" si="38"/>
        <v>451</v>
      </c>
      <c r="M453" s="18">
        <f t="shared" si="39"/>
        <v>0.22659340875112763</v>
      </c>
      <c r="N453" s="18">
        <f t="shared" si="40"/>
        <v>0.30951711457626041</v>
      </c>
      <c r="O453" s="18">
        <f t="shared" si="41"/>
        <v>0.20840394877539839</v>
      </c>
      <c r="P453" s="18">
        <f t="shared" si="42"/>
        <v>0.34298083103041682</v>
      </c>
      <c r="Q453" s="12">
        <f>'HbA1c-1516'!$I$187</f>
        <v>0.26600000000000001</v>
      </c>
    </row>
    <row r="454" spans="11:17" x14ac:dyDescent="0.25">
      <c r="K454" s="11">
        <f t="shared" si="37"/>
        <v>452</v>
      </c>
      <c r="L454" s="17">
        <f t="shared" ref="L454:L501" si="43">K454</f>
        <v>452</v>
      </c>
      <c r="M454" s="18">
        <f t="shared" si="39"/>
        <v>0.2266345010283862</v>
      </c>
      <c r="N454" s="18">
        <f t="shared" si="40"/>
        <v>0.3094670079205083</v>
      </c>
      <c r="O454" s="18">
        <f t="shared" si="41"/>
        <v>0.20846181308675246</v>
      </c>
      <c r="P454" s="18">
        <f t="shared" si="42"/>
        <v>0.34289239858245679</v>
      </c>
      <c r="Q454" s="12">
        <f>'HbA1c-1516'!$I$187</f>
        <v>0.26600000000000001</v>
      </c>
    </row>
    <row r="455" spans="11:17" x14ac:dyDescent="0.25">
      <c r="K455" s="11">
        <f t="shared" ref="K455:K501" si="44">K454+1</f>
        <v>453</v>
      </c>
      <c r="L455" s="17">
        <f t="shared" si="43"/>
        <v>453</v>
      </c>
      <c r="M455" s="18">
        <f t="shared" si="39"/>
        <v>0.22667546291232757</v>
      </c>
      <c r="N455" s="18">
        <f t="shared" si="40"/>
        <v>0.30941707110862604</v>
      </c>
      <c r="O455" s="18">
        <f t="shared" si="41"/>
        <v>0.20851949906240272</v>
      </c>
      <c r="P455" s="18">
        <f t="shared" si="42"/>
        <v>0.3428042638716477</v>
      </c>
      <c r="Q455" s="12">
        <f>'HbA1c-1516'!$I$187</f>
        <v>0.26600000000000001</v>
      </c>
    </row>
    <row r="456" spans="11:17" x14ac:dyDescent="0.25">
      <c r="K456" s="11">
        <f t="shared" si="44"/>
        <v>454</v>
      </c>
      <c r="L456" s="17">
        <f t="shared" si="43"/>
        <v>454</v>
      </c>
      <c r="M456" s="18">
        <f t="shared" si="39"/>
        <v>0.22671629509561475</v>
      </c>
      <c r="N456" s="18">
        <f t="shared" si="40"/>
        <v>0.30936730318953898</v>
      </c>
      <c r="O456" s="18">
        <f t="shared" si="41"/>
        <v>0.20857700762548242</v>
      </c>
      <c r="P456" s="18">
        <f t="shared" si="42"/>
        <v>0.34271642524470569</v>
      </c>
      <c r="Q456" s="12">
        <f>'HbA1c-1516'!$I$187</f>
        <v>0.26600000000000001</v>
      </c>
    </row>
    <row r="457" spans="11:17" x14ac:dyDescent="0.25">
      <c r="K457" s="11">
        <f t="shared" si="44"/>
        <v>455</v>
      </c>
      <c r="L457" s="17">
        <f t="shared" si="43"/>
        <v>455</v>
      </c>
      <c r="M457" s="18">
        <f t="shared" si="39"/>
        <v>0.22675699826575096</v>
      </c>
      <c r="N457" s="18">
        <f t="shared" si="40"/>
        <v>0.30931770321958374</v>
      </c>
      <c r="O457" s="18">
        <f t="shared" si="41"/>
        <v>0.20863433969241149</v>
      </c>
      <c r="P457" s="18">
        <f t="shared" si="42"/>
        <v>0.34262888106111145</v>
      </c>
      <c r="Q457" s="12">
        <f>'HbA1c-1516'!$I$187</f>
        <v>0.26600000000000001</v>
      </c>
    </row>
    <row r="458" spans="11:17" x14ac:dyDescent="0.25">
      <c r="K458" s="11">
        <f t="shared" si="44"/>
        <v>456</v>
      </c>
      <c r="L458" s="17">
        <f t="shared" si="43"/>
        <v>456</v>
      </c>
      <c r="M458" s="18">
        <f t="shared" si="39"/>
        <v>0.22679757310512946</v>
      </c>
      <c r="N458" s="18">
        <f t="shared" si="40"/>
        <v>0.30926827026243486</v>
      </c>
      <c r="O458" s="18">
        <f t="shared" si="41"/>
        <v>0.2086914961729594</v>
      </c>
      <c r="P458" s="18">
        <f t="shared" si="42"/>
        <v>0.34254162969298435</v>
      </c>
      <c r="Q458" s="12">
        <f>'HbA1c-1516'!$I$187</f>
        <v>0.26600000000000001</v>
      </c>
    </row>
    <row r="459" spans="11:17" x14ac:dyDescent="0.25">
      <c r="K459" s="11">
        <f t="shared" si="44"/>
        <v>457</v>
      </c>
      <c r="L459" s="17">
        <f t="shared" si="43"/>
        <v>457</v>
      </c>
      <c r="M459" s="18">
        <f t="shared" si="39"/>
        <v>0.2268380202910821</v>
      </c>
      <c r="N459" s="18">
        <f t="shared" si="40"/>
        <v>0.30921900338903158</v>
      </c>
      <c r="O459" s="18">
        <f t="shared" si="41"/>
        <v>0.20874847797030724</v>
      </c>
      <c r="P459" s="18">
        <f t="shared" si="42"/>
        <v>0.34245466952495773</v>
      </c>
      <c r="Q459" s="12">
        <f>'HbA1c-1516'!$I$187</f>
        <v>0.26600000000000001</v>
      </c>
    </row>
    <row r="460" spans="11:17" x14ac:dyDescent="0.25">
      <c r="K460" s="11">
        <f t="shared" si="44"/>
        <v>458</v>
      </c>
      <c r="L460" s="17">
        <f t="shared" si="43"/>
        <v>458</v>
      </c>
      <c r="M460" s="18">
        <f t="shared" si="39"/>
        <v>0.2268783404959277</v>
      </c>
      <c r="N460" s="18">
        <f t="shared" si="40"/>
        <v>0.30916990167750541</v>
      </c>
      <c r="O460" s="18">
        <f t="shared" si="41"/>
        <v>0.20880528598110917</v>
      </c>
      <c r="P460" s="18">
        <f t="shared" si="42"/>
        <v>0.3423679989540559</v>
      </c>
      <c r="Q460" s="12">
        <f>'HbA1c-1516'!$I$187</f>
        <v>0.26600000000000001</v>
      </c>
    </row>
    <row r="461" spans="11:17" x14ac:dyDescent="0.25">
      <c r="K461" s="11">
        <f t="shared" si="44"/>
        <v>459</v>
      </c>
      <c r="L461" s="17">
        <f t="shared" si="43"/>
        <v>459</v>
      </c>
      <c r="M461" s="18">
        <f t="shared" si="39"/>
        <v>0.22691853438701984</v>
      </c>
      <c r="N461" s="18">
        <f t="shared" si="40"/>
        <v>0.30912096421310936</v>
      </c>
      <c r="O461" s="18">
        <f t="shared" si="41"/>
        <v>0.20886192109555329</v>
      </c>
      <c r="P461" s="18">
        <f t="shared" si="42"/>
        <v>0.34228161638957294</v>
      </c>
      <c r="Q461" s="12">
        <f>'HbA1c-1516'!$I$187</f>
        <v>0.26600000000000001</v>
      </c>
    </row>
    <row r="462" spans="11:17" x14ac:dyDescent="0.25">
      <c r="K462" s="11">
        <f t="shared" si="44"/>
        <v>460</v>
      </c>
      <c r="L462" s="17">
        <f t="shared" si="43"/>
        <v>460</v>
      </c>
      <c r="M462" s="18">
        <f t="shared" si="39"/>
        <v>0.22695860262679388</v>
      </c>
      <c r="N462" s="18">
        <f t="shared" si="40"/>
        <v>0.30907219008814707</v>
      </c>
      <c r="O462" s="18">
        <f t="shared" si="41"/>
        <v>0.20891838419742148</v>
      </c>
      <c r="P462" s="18">
        <f t="shared" si="42"/>
        <v>0.34219552025295186</v>
      </c>
      <c r="Q462" s="12">
        <f>'HbA1c-1516'!$I$187</f>
        <v>0.26600000000000001</v>
      </c>
    </row>
    <row r="463" spans="11:17" x14ac:dyDescent="0.25">
      <c r="K463" s="11">
        <f t="shared" si="44"/>
        <v>461</v>
      </c>
      <c r="L463" s="17">
        <f t="shared" si="43"/>
        <v>461</v>
      </c>
      <c r="M463" s="18">
        <f t="shared" si="39"/>
        <v>0.22699854587281365</v>
      </c>
      <c r="N463" s="18">
        <f t="shared" si="40"/>
        <v>0.30902357840190364</v>
      </c>
      <c r="O463" s="18">
        <f t="shared" si="41"/>
        <v>0.20897467616414886</v>
      </c>
      <c r="P463" s="18">
        <f t="shared" si="42"/>
        <v>0.34210970897766646</v>
      </c>
      <c r="Q463" s="12">
        <f>'HbA1c-1516'!$I$187</f>
        <v>0.26600000000000001</v>
      </c>
    </row>
    <row r="464" spans="11:17" x14ac:dyDescent="0.25">
      <c r="K464" s="11">
        <f t="shared" si="44"/>
        <v>462</v>
      </c>
      <c r="L464" s="17">
        <f t="shared" si="43"/>
        <v>462</v>
      </c>
      <c r="M464" s="18">
        <f t="shared" si="39"/>
        <v>0.22703836477781769</v>
      </c>
      <c r="N464" s="18">
        <f t="shared" si="40"/>
        <v>0.30897512826057666</v>
      </c>
      <c r="O464" s="18">
        <f t="shared" si="41"/>
        <v>0.20903079786688264</v>
      </c>
      <c r="P464" s="18">
        <f t="shared" si="42"/>
        <v>0.34202418100910403</v>
      </c>
      <c r="Q464" s="12">
        <f>'HbA1c-1516'!$I$187</f>
        <v>0.26600000000000001</v>
      </c>
    </row>
    <row r="465" spans="11:17" x14ac:dyDescent="0.25">
      <c r="K465" s="11">
        <f t="shared" si="44"/>
        <v>463</v>
      </c>
      <c r="L465" s="17">
        <f t="shared" si="43"/>
        <v>463</v>
      </c>
      <c r="M465" s="18">
        <f t="shared" si="39"/>
        <v>0.22707805998976446</v>
      </c>
      <c r="N465" s="18">
        <f t="shared" si="40"/>
        <v>0.30892683877720867</v>
      </c>
      <c r="O465" s="18">
        <f t="shared" si="41"/>
        <v>0.20908675017053993</v>
      </c>
      <c r="P465" s="18">
        <f t="shared" si="42"/>
        <v>0.34193893480444915</v>
      </c>
      <c r="Q465" s="12">
        <f>'HbA1c-1516'!$I$187</f>
        <v>0.26600000000000001</v>
      </c>
    </row>
    <row r="466" spans="11:17" x14ac:dyDescent="0.25">
      <c r="K466" s="11">
        <f t="shared" si="44"/>
        <v>464</v>
      </c>
      <c r="L466" s="17">
        <f t="shared" si="43"/>
        <v>464</v>
      </c>
      <c r="M466" s="18">
        <f t="shared" si="39"/>
        <v>0.22711763215187766</v>
      </c>
      <c r="N466" s="18">
        <f t="shared" si="40"/>
        <v>0.30887870907161941</v>
      </c>
      <c r="O466" s="18">
        <f t="shared" si="41"/>
        <v>0.20914253393386514</v>
      </c>
      <c r="P466" s="18">
        <f t="shared" si="42"/>
        <v>0.34185396883256958</v>
      </c>
      <c r="Q466" s="12">
        <f>'HbA1c-1516'!$I$187</f>
        <v>0.26600000000000001</v>
      </c>
    </row>
    <row r="467" spans="11:17" x14ac:dyDescent="0.25">
      <c r="K467" s="11">
        <f t="shared" si="44"/>
        <v>465</v>
      </c>
      <c r="L467" s="17">
        <f t="shared" si="43"/>
        <v>465</v>
      </c>
      <c r="M467" s="18">
        <f t="shared" si="39"/>
        <v>0.22715708190269057</v>
      </c>
      <c r="N467" s="18">
        <f t="shared" si="40"/>
        <v>0.30883073827034035</v>
      </c>
      <c r="O467" s="18">
        <f t="shared" si="41"/>
        <v>0.20919815000948694</v>
      </c>
      <c r="P467" s="18">
        <f t="shared" si="42"/>
        <v>0.34176928157390279</v>
      </c>
      <c r="Q467" s="12">
        <f>'HbA1c-1516'!$I$187</f>
        <v>0.26600000000000001</v>
      </c>
    </row>
    <row r="468" spans="11:17" x14ac:dyDescent="0.25">
      <c r="K468" s="11">
        <f t="shared" si="44"/>
        <v>466</v>
      </c>
      <c r="L468" s="17">
        <f t="shared" si="43"/>
        <v>466</v>
      </c>
      <c r="M468" s="18">
        <f t="shared" si="39"/>
        <v>0.22719640987608997</v>
      </c>
      <c r="N468" s="18">
        <f t="shared" si="40"/>
        <v>0.30878292550654868</v>
      </c>
      <c r="O468" s="18">
        <f t="shared" si="41"/>
        <v>0.20925359924397399</v>
      </c>
      <c r="P468" s="18">
        <f t="shared" si="42"/>
        <v>0.34168487152034416</v>
      </c>
      <c r="Q468" s="12">
        <f>'HbA1c-1516'!$I$187</f>
        <v>0.26600000000000001</v>
      </c>
    </row>
    <row r="469" spans="11:17" x14ac:dyDescent="0.25">
      <c r="K469" s="11">
        <f t="shared" si="44"/>
        <v>467</v>
      </c>
      <c r="L469" s="17">
        <f t="shared" si="43"/>
        <v>467</v>
      </c>
      <c r="M469" s="18">
        <f t="shared" si="39"/>
        <v>0.22723561670136</v>
      </c>
      <c r="N469" s="18">
        <f t="shared" si="40"/>
        <v>0.30873526992000266</v>
      </c>
      <c r="O469" s="18">
        <f t="shared" si="41"/>
        <v>0.20930888247789078</v>
      </c>
      <c r="P469" s="18">
        <f t="shared" si="42"/>
        <v>0.34160073717513678</v>
      </c>
      <c r="Q469" s="12">
        <f>'HbA1c-1516'!$I$187</f>
        <v>0.26600000000000001</v>
      </c>
    </row>
    <row r="470" spans="11:17" x14ac:dyDescent="0.25">
      <c r="K470" s="11">
        <f t="shared" si="44"/>
        <v>468</v>
      </c>
      <c r="L470" s="17">
        <f t="shared" si="43"/>
        <v>468</v>
      </c>
      <c r="M470" s="18">
        <f t="shared" si="39"/>
        <v>0.22727470300322467</v>
      </c>
      <c r="N470" s="18">
        <f t="shared" si="40"/>
        <v>0.30868777065697778</v>
      </c>
      <c r="O470" s="18">
        <f t="shared" si="41"/>
        <v>0.20936400054585225</v>
      </c>
      <c r="P470" s="18">
        <f t="shared" si="42"/>
        <v>0.34151687705276201</v>
      </c>
      <c r="Q470" s="12">
        <f>'HbA1c-1516'!$I$187</f>
        <v>0.26600000000000001</v>
      </c>
    </row>
    <row r="471" spans="11:17" x14ac:dyDescent="0.25">
      <c r="K471" s="11">
        <f t="shared" si="44"/>
        <v>469</v>
      </c>
      <c r="L471" s="17">
        <f t="shared" si="43"/>
        <v>469</v>
      </c>
      <c r="M471" s="18">
        <f t="shared" si="39"/>
        <v>0.22731366940189063</v>
      </c>
      <c r="N471" s="18">
        <f t="shared" si="40"/>
        <v>0.3086404268702036</v>
      </c>
      <c r="O471" s="18">
        <f t="shared" si="41"/>
        <v>0.20941895427657803</v>
      </c>
      <c r="P471" s="18">
        <f t="shared" si="42"/>
        <v>0.34143328967883141</v>
      </c>
      <c r="Q471" s="12">
        <f>'HbA1c-1516'!$I$187</f>
        <v>0.26600000000000001</v>
      </c>
    </row>
    <row r="472" spans="11:17" x14ac:dyDescent="0.25">
      <c r="K472" s="11">
        <f t="shared" si="44"/>
        <v>470</v>
      </c>
      <c r="L472" s="17">
        <f t="shared" si="43"/>
        <v>470</v>
      </c>
      <c r="M472" s="18">
        <f t="shared" si="39"/>
        <v>0.22735251651308919</v>
      </c>
      <c r="N472" s="18">
        <f t="shared" si="40"/>
        <v>0.30859323771880126</v>
      </c>
      <c r="O472" s="18">
        <f t="shared" si="41"/>
        <v>0.20947374449294603</v>
      </c>
      <c r="P472" s="18">
        <f t="shared" si="42"/>
        <v>0.34134997358998032</v>
      </c>
      <c r="Q472" s="12">
        <f>'HbA1c-1516'!$I$187</f>
        <v>0.26600000000000001</v>
      </c>
    </row>
    <row r="473" spans="11:17" x14ac:dyDescent="0.25">
      <c r="K473" s="11">
        <f t="shared" si="44"/>
        <v>471</v>
      </c>
      <c r="L473" s="17">
        <f t="shared" si="43"/>
        <v>471</v>
      </c>
      <c r="M473" s="18">
        <f t="shared" si="39"/>
        <v>0.22739124494811769</v>
      </c>
      <c r="N473" s="18">
        <f t="shared" si="40"/>
        <v>0.30854620236822144</v>
      </c>
      <c r="O473" s="18">
        <f t="shared" si="41"/>
        <v>0.20952837201204574</v>
      </c>
      <c r="P473" s="18">
        <f t="shared" si="42"/>
        <v>0.34126692733376218</v>
      </c>
      <c r="Q473" s="12">
        <f>'HbA1c-1516'!$I$187</f>
        <v>0.26600000000000001</v>
      </c>
    </row>
    <row r="474" spans="11:17" x14ac:dyDescent="0.25">
      <c r="K474" s="11">
        <f t="shared" si="44"/>
        <v>472</v>
      </c>
      <c r="L474" s="17">
        <f t="shared" si="43"/>
        <v>472</v>
      </c>
      <c r="M474" s="18">
        <f t="shared" si="39"/>
        <v>0.22742985531388085</v>
      </c>
      <c r="N474" s="18">
        <f t="shared" si="40"/>
        <v>0.30849931999018426</v>
      </c>
      <c r="O474" s="18">
        <f t="shared" si="41"/>
        <v>0.20958283764523036</v>
      </c>
      <c r="P474" s="18">
        <f t="shared" si="42"/>
        <v>0.34118414946854481</v>
      </c>
      <c r="Q474" s="12">
        <f>'HbA1c-1516'!$I$187</f>
        <v>0.26600000000000001</v>
      </c>
    </row>
    <row r="475" spans="11:17" x14ac:dyDescent="0.25">
      <c r="K475" s="11">
        <f t="shared" si="44"/>
        <v>473</v>
      </c>
      <c r="L475" s="17">
        <f t="shared" si="43"/>
        <v>473</v>
      </c>
      <c r="M475" s="18">
        <f t="shared" si="39"/>
        <v>0.22746834821293102</v>
      </c>
      <c r="N475" s="18">
        <f t="shared" si="40"/>
        <v>0.30845258976261802</v>
      </c>
      <c r="O475" s="18">
        <f t="shared" si="41"/>
        <v>0.20963714219816865</v>
      </c>
      <c r="P475" s="18">
        <f t="shared" si="42"/>
        <v>0.34110163856340669</v>
      </c>
      <c r="Q475" s="12">
        <f>'HbA1c-1516'!$I$187</f>
        <v>0.26600000000000001</v>
      </c>
    </row>
    <row r="476" spans="11:17" x14ac:dyDescent="0.25">
      <c r="K476" s="11">
        <f t="shared" si="44"/>
        <v>474</v>
      </c>
      <c r="L476" s="17">
        <f t="shared" si="43"/>
        <v>474</v>
      </c>
      <c r="M476" s="18">
        <f t="shared" si="39"/>
        <v>0.22750672424350854</v>
      </c>
      <c r="N476" s="18">
        <f t="shared" si="40"/>
        <v>0.30840601086960007</v>
      </c>
      <c r="O476" s="18">
        <f t="shared" si="41"/>
        <v>0.2096912864708966</v>
      </c>
      <c r="P476" s="18">
        <f t="shared" si="42"/>
        <v>0.34101939319803592</v>
      </c>
      <c r="Q476" s="12">
        <f>'HbA1c-1516'!$I$187</f>
        <v>0.26600000000000001</v>
      </c>
    </row>
    <row r="477" spans="11:17" x14ac:dyDescent="0.25">
      <c r="K477" s="11">
        <f t="shared" si="44"/>
        <v>475</v>
      </c>
      <c r="L477" s="17">
        <f t="shared" si="43"/>
        <v>475</v>
      </c>
      <c r="M477" s="18">
        <f t="shared" si="39"/>
        <v>0.22754498399958153</v>
      </c>
      <c r="N477" s="18">
        <f t="shared" si="40"/>
        <v>0.30835958250129825</v>
      </c>
      <c r="O477" s="18">
        <f t="shared" si="41"/>
        <v>0.20974527125786774</v>
      </c>
      <c r="P477" s="18">
        <f t="shared" si="42"/>
        <v>0.340937411962629</v>
      </c>
      <c r="Q477" s="12">
        <f>'HbA1c-1516'!$I$187</f>
        <v>0.26600000000000001</v>
      </c>
    </row>
    <row r="478" spans="11:17" x14ac:dyDescent="0.25">
      <c r="K478" s="11">
        <f t="shared" si="44"/>
        <v>476</v>
      </c>
      <c r="L478" s="17">
        <f t="shared" si="43"/>
        <v>476</v>
      </c>
      <c r="M478" s="18">
        <f t="shared" si="39"/>
        <v>0.22758312807088479</v>
      </c>
      <c r="N478" s="18">
        <f t="shared" si="40"/>
        <v>0.30831330385391198</v>
      </c>
      <c r="O478" s="18">
        <f t="shared" si="41"/>
        <v>0.20979909734800339</v>
      </c>
      <c r="P478" s="18">
        <f t="shared" si="42"/>
        <v>0.34085569345779188</v>
      </c>
      <c r="Q478" s="12">
        <f>'HbA1c-1516'!$I$187</f>
        <v>0.26600000000000001</v>
      </c>
    </row>
    <row r="479" spans="11:17" x14ac:dyDescent="0.25">
      <c r="K479" s="11">
        <f t="shared" si="44"/>
        <v>477</v>
      </c>
      <c r="L479" s="17">
        <f t="shared" si="43"/>
        <v>477</v>
      </c>
      <c r="M479" s="18">
        <f t="shared" si="39"/>
        <v>0.22762115704295899</v>
      </c>
      <c r="N479" s="18">
        <f t="shared" si="40"/>
        <v>0.30826717412961552</v>
      </c>
      <c r="O479" s="18">
        <f t="shared" si="41"/>
        <v>0.2098527655247425</v>
      </c>
      <c r="P479" s="18">
        <f t="shared" si="42"/>
        <v>0.34077423629444115</v>
      </c>
      <c r="Q479" s="12">
        <f>'HbA1c-1516'!$I$187</f>
        <v>0.26600000000000001</v>
      </c>
    </row>
    <row r="480" spans="11:17" x14ac:dyDescent="0.25">
      <c r="K480" s="11">
        <f t="shared" si="44"/>
        <v>478</v>
      </c>
      <c r="L480" s="17">
        <f t="shared" si="43"/>
        <v>478</v>
      </c>
      <c r="M480" s="18">
        <f t="shared" si="39"/>
        <v>0.22765907149718875</v>
      </c>
      <c r="N480" s="18">
        <f t="shared" si="40"/>
        <v>0.30822119253650071</v>
      </c>
      <c r="O480" s="18">
        <f t="shared" si="41"/>
        <v>0.20990627656609048</v>
      </c>
      <c r="P480" s="18">
        <f t="shared" si="42"/>
        <v>0.34069303909370729</v>
      </c>
      <c r="Q480" s="12">
        <f>'HbA1c-1516'!$I$187</f>
        <v>0.26600000000000001</v>
      </c>
    </row>
    <row r="481" spans="11:17" x14ac:dyDescent="0.25">
      <c r="K481" s="11">
        <f t="shared" si="44"/>
        <v>479</v>
      </c>
      <c r="L481" s="17">
        <f t="shared" si="43"/>
        <v>479</v>
      </c>
      <c r="M481" s="18">
        <f t="shared" si="39"/>
        <v>0.22769687201084063</v>
      </c>
      <c r="N481" s="18">
        <f t="shared" si="40"/>
        <v>0.30817535828852066</v>
      </c>
      <c r="O481" s="18">
        <f t="shared" si="41"/>
        <v>0.20995963124466774</v>
      </c>
      <c r="P481" s="18">
        <f t="shared" si="42"/>
        <v>0.34061210048683821</v>
      </c>
      <c r="Q481" s="12">
        <f>'HbA1c-1516'!$I$187</f>
        <v>0.26600000000000001</v>
      </c>
    </row>
    <row r="482" spans="11:17" x14ac:dyDescent="0.25">
      <c r="K482" s="11">
        <f t="shared" si="44"/>
        <v>480</v>
      </c>
      <c r="L482" s="17">
        <f t="shared" si="43"/>
        <v>480</v>
      </c>
      <c r="M482" s="18">
        <f t="shared" si="39"/>
        <v>0.22773455915710086</v>
      </c>
      <c r="N482" s="18">
        <f t="shared" si="40"/>
        <v>0.30812967060543467</v>
      </c>
      <c r="O482" s="18">
        <f t="shared" si="41"/>
        <v>0.21001283032775775</v>
      </c>
      <c r="P482" s="18">
        <f t="shared" si="42"/>
        <v>0.34053141911510471</v>
      </c>
      <c r="Q482" s="12">
        <f>'HbA1c-1516'!$I$187</f>
        <v>0.26600000000000001</v>
      </c>
    </row>
    <row r="483" spans="11:17" x14ac:dyDescent="0.25">
      <c r="K483" s="11">
        <f t="shared" si="44"/>
        <v>481</v>
      </c>
      <c r="L483" s="17">
        <f t="shared" si="43"/>
        <v>481</v>
      </c>
      <c r="M483" s="18">
        <f t="shared" si="39"/>
        <v>0.22777213350511225</v>
      </c>
      <c r="N483" s="18">
        <f t="shared" si="40"/>
        <v>0.30808412871275309</v>
      </c>
      <c r="O483" s="18">
        <f t="shared" si="41"/>
        <v>0.21006587457735471</v>
      </c>
      <c r="P483" s="18">
        <f t="shared" si="42"/>
        <v>0.34045099362970632</v>
      </c>
      <c r="Q483" s="12">
        <f>'HbA1c-1516'!$I$187</f>
        <v>0.26600000000000001</v>
      </c>
    </row>
    <row r="484" spans="11:17" x14ac:dyDescent="0.25">
      <c r="K484" s="11">
        <f t="shared" si="44"/>
        <v>482</v>
      </c>
      <c r="L484" s="17">
        <f t="shared" si="43"/>
        <v>482</v>
      </c>
      <c r="M484" s="18">
        <f t="shared" si="39"/>
        <v>0.2278095956200108</v>
      </c>
      <c r="N484" s="18">
        <f t="shared" si="40"/>
        <v>0.3080387318416829</v>
      </c>
      <c r="O484" s="18">
        <f t="shared" si="41"/>
        <v>0.21011876475021005</v>
      </c>
      <c r="P484" s="18">
        <f t="shared" si="42"/>
        <v>0.3403708226916784</v>
      </c>
      <c r="Q484" s="12">
        <f>'HbA1c-1516'!$I$187</f>
        <v>0.26600000000000001</v>
      </c>
    </row>
    <row r="485" spans="11:17" x14ac:dyDescent="0.25">
      <c r="K485" s="11">
        <f t="shared" si="44"/>
        <v>483</v>
      </c>
      <c r="L485" s="17">
        <f t="shared" si="43"/>
        <v>483</v>
      </c>
      <c r="M485" s="18">
        <f t="shared" si="39"/>
        <v>0.22784694606296216</v>
      </c>
      <c r="N485" s="18">
        <f t="shared" si="40"/>
        <v>0.30799347922907444</v>
      </c>
      <c r="O485" s="18">
        <f t="shared" si="41"/>
        <v>0.21017150159787928</v>
      </c>
      <c r="P485" s="18">
        <f t="shared" si="42"/>
        <v>0.34029090497180065</v>
      </c>
      <c r="Q485" s="12">
        <f>'HbA1c-1516'!$I$187</f>
        <v>0.26600000000000001</v>
      </c>
    </row>
    <row r="486" spans="11:17" x14ac:dyDescent="0.25">
      <c r="K486" s="11">
        <f t="shared" si="44"/>
        <v>484</v>
      </c>
      <c r="L486" s="17">
        <f t="shared" si="43"/>
        <v>484</v>
      </c>
      <c r="M486" s="18">
        <f t="shared" si="39"/>
        <v>0.22788418539119745</v>
      </c>
      <c r="N486" s="18">
        <f t="shared" si="40"/>
        <v>0.3079483701173682</v>
      </c>
      <c r="O486" s="18">
        <f t="shared" si="41"/>
        <v>0.21022408586676777</v>
      </c>
      <c r="P486" s="18">
        <f t="shared" si="42"/>
        <v>0.34021123915050638</v>
      </c>
      <c r="Q486" s="12">
        <f>'HbA1c-1516'!$I$187</f>
        <v>0.26600000000000001</v>
      </c>
    </row>
    <row r="487" spans="11:17" x14ac:dyDescent="0.25">
      <c r="K487" s="11">
        <f t="shared" si="44"/>
        <v>485</v>
      </c>
      <c r="L487" s="17">
        <f t="shared" si="43"/>
        <v>485</v>
      </c>
      <c r="M487" s="18">
        <f t="shared" si="39"/>
        <v>0.22792131415804884</v>
      </c>
      <c r="N487" s="18">
        <f t="shared" si="40"/>
        <v>0.30790340375454239</v>
      </c>
      <c r="O487" s="18">
        <f t="shared" si="41"/>
        <v>0.21027651829817637</v>
      </c>
      <c r="P487" s="18">
        <f t="shared" si="42"/>
        <v>0.34013182391779256</v>
      </c>
      <c r="Q487" s="12">
        <f>'HbA1c-1516'!$I$187</f>
        <v>0.26600000000000001</v>
      </c>
    </row>
    <row r="488" spans="11:17" x14ac:dyDescent="0.25">
      <c r="K488" s="11">
        <f t="shared" si="44"/>
        <v>486</v>
      </c>
      <c r="L488" s="17">
        <f t="shared" si="43"/>
        <v>486</v>
      </c>
      <c r="M488" s="18">
        <f t="shared" si="39"/>
        <v>0.22795833291298426</v>
      </c>
      <c r="N488" s="18">
        <f t="shared" si="40"/>
        <v>0.30785857939406092</v>
      </c>
      <c r="O488" s="18">
        <f t="shared" si="41"/>
        <v>0.21032879962834597</v>
      </c>
      <c r="P488" s="18">
        <f t="shared" si="42"/>
        <v>0.34005265797313139</v>
      </c>
      <c r="Q488" s="12">
        <f>'HbA1c-1516'!$I$187</f>
        <v>0.26600000000000001</v>
      </c>
    </row>
    <row r="489" spans="11:17" x14ac:dyDescent="0.25">
      <c r="K489" s="11">
        <f t="shared" si="44"/>
        <v>487</v>
      </c>
      <c r="L489" s="17">
        <f t="shared" si="43"/>
        <v>487</v>
      </c>
      <c r="M489" s="18">
        <f t="shared" si="39"/>
        <v>0.22799524220164263</v>
      </c>
      <c r="N489" s="18">
        <f t="shared" si="40"/>
        <v>0.30781389629482281</v>
      </c>
      <c r="O489" s="18">
        <f t="shared" si="41"/>
        <v>0.21038093058850243</v>
      </c>
      <c r="P489" s="18">
        <f t="shared" si="42"/>
        <v>0.33997374002538239</v>
      </c>
      <c r="Q489" s="12">
        <f>'HbA1c-1516'!$I$187</f>
        <v>0.26600000000000001</v>
      </c>
    </row>
    <row r="490" spans="11:17" x14ac:dyDescent="0.25">
      <c r="K490" s="11">
        <f t="shared" si="44"/>
        <v>488</v>
      </c>
      <c r="L490" s="17">
        <f t="shared" si="43"/>
        <v>488</v>
      </c>
      <c r="M490" s="18">
        <f t="shared" si="39"/>
        <v>0.22803204256586784</v>
      </c>
      <c r="N490" s="18">
        <f t="shared" si="40"/>
        <v>0.30776935372111086</v>
      </c>
      <c r="O490" s="18">
        <f t="shared" si="41"/>
        <v>0.21043291190490027</v>
      </c>
      <c r="P490" s="18">
        <f t="shared" si="42"/>
        <v>0.3398950687927062</v>
      </c>
      <c r="Q490" s="12">
        <f>'HbA1c-1516'!$I$187</f>
        <v>0.26600000000000001</v>
      </c>
    </row>
    <row r="491" spans="11:17" x14ac:dyDescent="0.25">
      <c r="K491" s="11">
        <f t="shared" si="44"/>
        <v>489</v>
      </c>
      <c r="L491" s="17">
        <f t="shared" si="43"/>
        <v>489</v>
      </c>
      <c r="M491" s="18">
        <f t="shared" si="39"/>
        <v>0.22806873454374282</v>
      </c>
      <c r="N491" s="18">
        <f t="shared" si="40"/>
        <v>0.3077249509425421</v>
      </c>
      <c r="O491" s="18">
        <f t="shared" si="41"/>
        <v>0.21048474429886649</v>
      </c>
      <c r="P491" s="18">
        <f t="shared" si="42"/>
        <v>0.33981664300247827</v>
      </c>
      <c r="Q491" s="12">
        <f>'HbA1c-1516'!$I$187</f>
        <v>0.26600000000000001</v>
      </c>
    </row>
    <row r="492" spans="11:17" x14ac:dyDescent="0.25">
      <c r="K492" s="11">
        <f t="shared" si="44"/>
        <v>490</v>
      </c>
      <c r="L492" s="17">
        <f t="shared" si="43"/>
        <v>490</v>
      </c>
      <c r="M492" s="18">
        <f t="shared" si="39"/>
        <v>0.22810531866962303</v>
      </c>
      <c r="N492" s="18">
        <f t="shared" si="40"/>
        <v>0.30768068723401776</v>
      </c>
      <c r="O492" s="18">
        <f t="shared" si="41"/>
        <v>0.21053642848684317</v>
      </c>
      <c r="P492" s="18">
        <f t="shared" si="42"/>
        <v>0.33973846139120439</v>
      </c>
      <c r="Q492" s="12">
        <f>'HbA1c-1516'!$I$187</f>
        <v>0.26600000000000001</v>
      </c>
    </row>
    <row r="493" spans="11:17" x14ac:dyDescent="0.25">
      <c r="K493" s="11">
        <f t="shared" si="44"/>
        <v>491</v>
      </c>
      <c r="L493" s="17">
        <f t="shared" si="43"/>
        <v>491</v>
      </c>
      <c r="M493" s="18">
        <f t="shared" si="39"/>
        <v>0.22814179547416982</v>
      </c>
      <c r="N493" s="18">
        <f t="shared" si="40"/>
        <v>0.30763656187567501</v>
      </c>
      <c r="O493" s="18">
        <f t="shared" si="41"/>
        <v>0.21058796518043055</v>
      </c>
      <c r="P493" s="18">
        <f t="shared" si="42"/>
        <v>0.33966052270443708</v>
      </c>
      <c r="Q493" s="12">
        <f>'HbA1c-1516'!$I$187</f>
        <v>0.26600000000000001</v>
      </c>
    </row>
    <row r="494" spans="11:17" x14ac:dyDescent="0.25">
      <c r="K494" s="11">
        <f t="shared" si="44"/>
        <v>492</v>
      </c>
      <c r="L494" s="17">
        <f t="shared" si="43"/>
        <v>492</v>
      </c>
      <c r="M494" s="18">
        <f t="shared" si="39"/>
        <v>0.22817816548438316</v>
      </c>
      <c r="N494" s="18">
        <f t="shared" si="40"/>
        <v>0.30759257415283792</v>
      </c>
      <c r="O494" s="18">
        <f t="shared" si="41"/>
        <v>0.21063935508642895</v>
      </c>
      <c r="P494" s="18">
        <f t="shared" si="42"/>
        <v>0.3395828256966924</v>
      </c>
      <c r="Q494" s="12">
        <f>'HbA1c-1516'!$I$187</f>
        <v>0.26600000000000001</v>
      </c>
    </row>
    <row r="495" spans="11:17" x14ac:dyDescent="0.25">
      <c r="K495" s="11">
        <f t="shared" si="44"/>
        <v>493</v>
      </c>
      <c r="L495" s="17">
        <f t="shared" si="43"/>
        <v>493</v>
      </c>
      <c r="M495" s="18">
        <f t="shared" si="39"/>
        <v>0.22821442922363414</v>
      </c>
      <c r="N495" s="18">
        <f t="shared" si="40"/>
        <v>0.30754872335596994</v>
      </c>
      <c r="O495" s="18">
        <f t="shared" si="41"/>
        <v>0.21069059890688036</v>
      </c>
      <c r="P495" s="18">
        <f t="shared" si="42"/>
        <v>0.33950536913136814</v>
      </c>
      <c r="Q495" s="12">
        <f>'HbA1c-1516'!$I$187</f>
        <v>0.26600000000000001</v>
      </c>
    </row>
    <row r="496" spans="11:17" x14ac:dyDescent="0.25">
      <c r="K496" s="11">
        <f t="shared" si="44"/>
        <v>494</v>
      </c>
      <c r="L496" s="17">
        <f t="shared" si="43"/>
        <v>494</v>
      </c>
      <c r="M496" s="18">
        <f t="shared" si="39"/>
        <v>0.22825058721169716</v>
      </c>
      <c r="N496" s="18">
        <f t="shared" si="40"/>
        <v>0.30750500878062653</v>
      </c>
      <c r="O496" s="18">
        <f t="shared" si="41"/>
        <v>0.21074169733910988</v>
      </c>
      <c r="P496" s="18">
        <f t="shared" si="42"/>
        <v>0.33942815178066277</v>
      </c>
      <c r="Q496" s="12">
        <f>'HbA1c-1516'!$I$187</f>
        <v>0.26600000000000001</v>
      </c>
    </row>
    <row r="497" spans="11:17" x14ac:dyDescent="0.25">
      <c r="K497" s="11">
        <f t="shared" si="44"/>
        <v>495</v>
      </c>
      <c r="L497" s="17">
        <f t="shared" si="43"/>
        <v>495</v>
      </c>
      <c r="M497" s="18">
        <f t="shared" si="39"/>
        <v>0.22828663996478177</v>
      </c>
      <c r="N497" s="18">
        <f t="shared" si="40"/>
        <v>0.3074614297274087</v>
      </c>
      <c r="O497" s="18">
        <f t="shared" si="41"/>
        <v>0.21079265107576664</v>
      </c>
      <c r="P497" s="18">
        <f t="shared" si="42"/>
        <v>0.33935117242549551</v>
      </c>
      <c r="Q497" s="12">
        <f>'HbA1c-1516'!$I$187</f>
        <v>0.26600000000000001</v>
      </c>
    </row>
    <row r="498" spans="11:17" x14ac:dyDescent="0.25">
      <c r="K498" s="11">
        <f t="shared" si="44"/>
        <v>496</v>
      </c>
      <c r="L498" s="17">
        <f t="shared" si="43"/>
        <v>496</v>
      </c>
      <c r="M498" s="18">
        <f t="shared" si="39"/>
        <v>0.22832258799556387</v>
      </c>
      <c r="N498" s="18">
        <f t="shared" si="40"/>
        <v>0.3074179855019159</v>
      </c>
      <c r="O498" s="18">
        <f t="shared" si="41"/>
        <v>0.21084346080486366</v>
      </c>
      <c r="P498" s="18">
        <f t="shared" si="42"/>
        <v>0.33927442985542666</v>
      </c>
      <c r="Q498" s="12">
        <f>'HbA1c-1516'!$I$187</f>
        <v>0.26600000000000001</v>
      </c>
    </row>
    <row r="499" spans="11:17" x14ac:dyDescent="0.25">
      <c r="K499" s="11">
        <f t="shared" si="44"/>
        <v>497</v>
      </c>
      <c r="L499" s="17">
        <f t="shared" si="43"/>
        <v>497</v>
      </c>
      <c r="M499" s="18">
        <f t="shared" si="39"/>
        <v>0.22835843181321719</v>
      </c>
      <c r="N499" s="18">
        <f t="shared" si="40"/>
        <v>0.30737467541470131</v>
      </c>
      <c r="O499" s="18">
        <f t="shared" si="41"/>
        <v>0.21089412720981851</v>
      </c>
      <c r="P499" s="18">
        <f t="shared" si="42"/>
        <v>0.33919792286857964</v>
      </c>
      <c r="Q499" s="12">
        <f>'HbA1c-1516'!$I$187</f>
        <v>0.26600000000000001</v>
      </c>
    </row>
    <row r="500" spans="11:17" x14ac:dyDescent="0.25">
      <c r="K500" s="11">
        <f t="shared" si="44"/>
        <v>498</v>
      </c>
      <c r="L500" s="17">
        <f t="shared" si="43"/>
        <v>498</v>
      </c>
      <c r="M500" s="18">
        <f t="shared" si="39"/>
        <v>0.22839417192344386</v>
      </c>
      <c r="N500" s="18">
        <f t="shared" si="40"/>
        <v>0.30733149878122612</v>
      </c>
      <c r="O500" s="18">
        <f t="shared" si="41"/>
        <v>0.21094465096949222</v>
      </c>
      <c r="P500" s="18">
        <f t="shared" si="42"/>
        <v>0.33912165027156344</v>
      </c>
      <c r="Q500" s="12">
        <f>'HbA1c-1516'!$I$187</f>
        <v>0.26600000000000001</v>
      </c>
    </row>
    <row r="501" spans="11:17" x14ac:dyDescent="0.25">
      <c r="K501" s="11">
        <f t="shared" si="44"/>
        <v>499</v>
      </c>
      <c r="L501" s="17">
        <f t="shared" si="43"/>
        <v>499</v>
      </c>
      <c r="M501" s="18">
        <f t="shared" si="39"/>
        <v>0.22842980882850469</v>
      </c>
      <c r="N501" s="18">
        <f t="shared" si="40"/>
        <v>0.30728845492181439</v>
      </c>
      <c r="O501" s="18">
        <f t="shared" si="41"/>
        <v>0.21099503275822884</v>
      </c>
      <c r="P501" s="18">
        <f t="shared" si="42"/>
        <v>0.33904561087939561</v>
      </c>
      <c r="Q501" s="12">
        <f>'HbA1c-1516'!$I$187</f>
        <v>0.26600000000000001</v>
      </c>
    </row>
    <row r="502" spans="11:17" x14ac:dyDescent="0.25">
      <c r="L502" s="17"/>
      <c r="M502" s="18"/>
      <c r="N502" s="18"/>
      <c r="O502" s="18"/>
      <c r="P502" s="18"/>
    </row>
    <row r="503" spans="11:17" x14ac:dyDescent="0.25">
      <c r="L503" s="17"/>
      <c r="M503" s="18"/>
      <c r="N503" s="18"/>
      <c r="O503" s="18"/>
      <c r="P503" s="18"/>
    </row>
    <row r="504" spans="11:17" x14ac:dyDescent="0.25">
      <c r="L504" s="17"/>
      <c r="M504" s="18"/>
      <c r="N504" s="18"/>
      <c r="O504" s="18"/>
      <c r="P504" s="18"/>
    </row>
    <row r="505" spans="11:17" x14ac:dyDescent="0.25">
      <c r="L505" s="17"/>
      <c r="M505" s="18"/>
      <c r="N505" s="18"/>
      <c r="O505" s="18"/>
      <c r="P505" s="18"/>
    </row>
    <row r="506" spans="11:17" x14ac:dyDescent="0.25">
      <c r="L506" s="17"/>
      <c r="M506" s="18"/>
      <c r="N506" s="18"/>
      <c r="O506" s="18"/>
      <c r="P506" s="18"/>
    </row>
    <row r="507" spans="11:17" x14ac:dyDescent="0.25">
      <c r="L507" s="17"/>
      <c r="M507" s="18"/>
      <c r="N507" s="18"/>
      <c r="O507" s="18"/>
      <c r="P507" s="18"/>
    </row>
    <row r="508" spans="11:17" x14ac:dyDescent="0.25">
      <c r="L508" s="17"/>
      <c r="M508" s="18"/>
      <c r="N508" s="18"/>
      <c r="O508" s="18"/>
      <c r="P508" s="18"/>
    </row>
    <row r="509" spans="11:17" x14ac:dyDescent="0.25">
      <c r="L509" s="17"/>
      <c r="M509" s="18"/>
      <c r="N509" s="18"/>
      <c r="O509" s="18"/>
      <c r="P509" s="18"/>
    </row>
    <row r="510" spans="11:17" x14ac:dyDescent="0.25">
      <c r="L510" s="17"/>
      <c r="M510" s="18"/>
      <c r="N510" s="18"/>
      <c r="O510" s="18"/>
      <c r="P510" s="18"/>
    </row>
    <row r="511" spans="11:17" x14ac:dyDescent="0.25">
      <c r="L511" s="17"/>
      <c r="M511" s="18"/>
      <c r="N511" s="18"/>
      <c r="O511" s="18"/>
      <c r="P511" s="18"/>
    </row>
    <row r="512" spans="11:17" x14ac:dyDescent="0.25">
      <c r="L512" s="17"/>
      <c r="M512" s="18"/>
      <c r="N512" s="18"/>
      <c r="O512" s="18"/>
      <c r="P512" s="18"/>
    </row>
    <row r="513" spans="12:16" x14ac:dyDescent="0.25">
      <c r="L513" s="17"/>
      <c r="M513" s="18"/>
      <c r="N513" s="18"/>
      <c r="O513" s="18"/>
      <c r="P513" s="18"/>
    </row>
    <row r="514" spans="12:16" x14ac:dyDescent="0.25">
      <c r="L514" s="17"/>
      <c r="M514" s="18"/>
      <c r="N514" s="18"/>
      <c r="O514" s="18"/>
      <c r="P514" s="18"/>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2"/>
  <sheetViews>
    <sheetView topLeftCell="A223" zoomScaleNormal="100" workbookViewId="0">
      <selection activeCell="I242" sqref="I242"/>
    </sheetView>
  </sheetViews>
  <sheetFormatPr defaultColWidth="9.140625" defaultRowHeight="15" x14ac:dyDescent="0.25"/>
  <cols>
    <col min="1" max="1" width="8.85546875" customWidth="1"/>
    <col min="2" max="2" width="21.140625" style="11" bestFit="1" customWidth="1"/>
    <col min="3" max="3" width="9.42578125" style="11" bestFit="1" customWidth="1"/>
    <col min="4" max="4" width="11.28515625" style="182" bestFit="1" customWidth="1"/>
    <col min="5" max="5" width="9.5703125" style="182" bestFit="1" customWidth="1"/>
    <col min="6" max="6" width="12.28515625" style="182" bestFit="1" customWidth="1"/>
    <col min="7" max="7" width="9.5703125" style="11" customWidth="1"/>
    <col min="8" max="8" width="11.42578125" style="11" bestFit="1" customWidth="1"/>
    <col min="9" max="9" width="9.5703125" style="11" customWidth="1"/>
    <col min="10" max="11" width="9.140625" style="11"/>
    <col min="12" max="12" width="7" style="11" bestFit="1" customWidth="1"/>
    <col min="13" max="13" width="9.42578125" style="11" bestFit="1" customWidth="1"/>
    <col min="14" max="14" width="9.28515625" style="11" bestFit="1" customWidth="1"/>
    <col min="15" max="16" width="9.28515625" style="11" customWidth="1"/>
    <col min="17" max="16384" width="9.140625" style="11"/>
  </cols>
  <sheetData>
    <row r="1" spans="1:17" x14ac:dyDescent="0.25">
      <c r="B1" s="10"/>
      <c r="C1" s="11" t="s">
        <v>376</v>
      </c>
      <c r="F1" s="182" t="s">
        <v>377</v>
      </c>
      <c r="G1" s="12"/>
      <c r="H1" s="11" t="s">
        <v>371</v>
      </c>
      <c r="L1" s="13" t="s">
        <v>361</v>
      </c>
    </row>
    <row r="2" spans="1:17" s="13" customFormat="1" x14ac:dyDescent="0.25">
      <c r="A2" t="s">
        <v>0</v>
      </c>
      <c r="B2" s="13" t="s">
        <v>2</v>
      </c>
      <c r="C2" s="13" t="s">
        <v>362</v>
      </c>
      <c r="D2" s="311" t="s">
        <v>363</v>
      </c>
      <c r="E2" s="311" t="s">
        <v>364</v>
      </c>
      <c r="F2" s="311" t="s">
        <v>363</v>
      </c>
      <c r="G2" s="14" t="s">
        <v>364</v>
      </c>
      <c r="H2" s="13" t="s">
        <v>363</v>
      </c>
      <c r="I2" s="13" t="s">
        <v>364</v>
      </c>
      <c r="L2" s="13" t="s">
        <v>365</v>
      </c>
      <c r="M2" s="13" t="s">
        <v>366</v>
      </c>
      <c r="N2" s="13" t="s">
        <v>367</v>
      </c>
      <c r="O2" s="13" t="s">
        <v>381</v>
      </c>
      <c r="P2" s="13" t="s">
        <v>382</v>
      </c>
      <c r="Q2" s="13" t="s">
        <v>383</v>
      </c>
    </row>
    <row r="3" spans="1:17" x14ac:dyDescent="0.25">
      <c r="A3" t="s">
        <v>704</v>
      </c>
      <c r="B3" s="3" t="str">
        <f>VLOOKUP($A3,'Unit list'!$B$4:$D$176,3,0)</f>
        <v>Wales</v>
      </c>
      <c r="D3" s="182">
        <v>113</v>
      </c>
      <c r="E3" s="179">
        <v>0.24203508020637174</v>
      </c>
      <c r="F3" s="181">
        <f>IF($B3='Unit list'!$D$1,D3,-1)</f>
        <v>-1</v>
      </c>
      <c r="G3" s="12">
        <f>IF($B3='Unit list'!$D$1,E3,-1)</f>
        <v>-1</v>
      </c>
      <c r="H3" s="15">
        <f>IF($A3='Unit list'!$A$1,D3,-1)</f>
        <v>-1</v>
      </c>
      <c r="I3" s="12">
        <f>IF($A3='Unit list'!$A$1,E3,-1)</f>
        <v>-1</v>
      </c>
      <c r="J3" s="16"/>
      <c r="K3" s="11">
        <v>1</v>
      </c>
      <c r="L3" s="17">
        <v>1</v>
      </c>
      <c r="M3" s="18">
        <f>(2*($L3*$Q3)+NORMSINV((100+95.44)/200)^2-NORMSINV((100+95.44)/200)*SQRT(NORMSINV((100+95.44)/200)^2+4*($L3*$Q3)*(1-$Q3)))/2/($L3+NORMSINV((100+95.44)/200)^2)</f>
        <v>7.4216589972316335E-3</v>
      </c>
      <c r="N3" s="18">
        <f>(2*($L3*$Q3)+NORMSINV((100+95.44)/200)^2+NORMSINV((100+95.44)/200)*SQRT(NORMSINV((100+95.44)/200)^2+4*($L3*$Q3)*(1-Q3)))/2/($L3+NORMSINV((100+95.44)/200)^2)</f>
        <v>0.86408350439712689</v>
      </c>
      <c r="O3" s="18">
        <f>(2*($L3*$Q3)+NORMSINV((100+99.74)/200)^2-NORMSINV((100+99.74)/200)*SQRT(NORMSINV((100+99.74)/200)^2+4*($L3*$Q3)*(1-$Q3)))/2/($L3+NORMSINV((100+99.74)/200)^2)</f>
        <v>3.4113368409915408E-3</v>
      </c>
      <c r="P3" s="18">
        <f>(2*($L3*$Q3)+NORMSINV((100+99.74)/200)^2+NORMSINV((100+99.74)/200)*SQRT(NORMSINV((100+99.74)/200)^2+4*($L3*$Q3)*(1-S3)))/2/($L3+NORMSINV((100+99.74)/200)^2)</f>
        <v>0.93590132996650421</v>
      </c>
      <c r="Q3" s="12">
        <f>'HbA1c-1516'!$M$187</f>
        <v>0.17899999999999999</v>
      </c>
    </row>
    <row r="4" spans="1:17" x14ac:dyDescent="0.25">
      <c r="A4" t="s">
        <v>705</v>
      </c>
      <c r="B4" s="3" t="str">
        <f>VLOOKUP($A4,'Unit list'!$B$4:$D$176,3,0)</f>
        <v>East of England</v>
      </c>
      <c r="D4" s="182">
        <v>286</v>
      </c>
      <c r="E4" s="179">
        <v>0.16475912708035095</v>
      </c>
      <c r="F4" s="181">
        <f>IF($B4='Unit list'!$D$1,D4,-1)</f>
        <v>286</v>
      </c>
      <c r="G4" s="12">
        <f>IF($B4='Unit list'!$D$1,E4,-1)</f>
        <v>0.16475912708035095</v>
      </c>
      <c r="H4" s="15">
        <f>IF($A4='Unit list'!$A$1,D4,-1)</f>
        <v>-1</v>
      </c>
      <c r="I4" s="12">
        <f>IF($A4='Unit list'!$A$1,E4,-1)</f>
        <v>-1</v>
      </c>
      <c r="J4" s="16"/>
      <c r="K4" s="11">
        <f>K3+1</f>
        <v>2</v>
      </c>
      <c r="L4" s="17">
        <v>2</v>
      </c>
      <c r="M4" s="18">
        <f t="shared" ref="M4:M67" si="0">(2*($L4*$Q4)+NORMSINV((100+95.44)/200)^2-NORMSINV((100+95.44)/200)*SQRT(NORMSINV((100+95.44)/200)^2+4*($L4*$Q4)*(1-$Q4)))/2/($L4+NORMSINV((100+95.44)/200)^2)</f>
        <v>1.3842683565339898E-2</v>
      </c>
      <c r="N4" s="18">
        <f t="shared" ref="N4:N67" si="1">(2*($L4*$Q4)+NORMSINV((100+95.44)/200)^2+NORMSINV((100+95.44)/200)*SQRT(NORMSINV((100+95.44)/200)^2+4*($L4*$Q4)*(1-Q4)))/2/($L4+NORMSINV((100+95.44)/200)^2)</f>
        <v>0.772025615139317</v>
      </c>
      <c r="O4" s="18">
        <f t="shared" ref="O4:O67" si="2">(2*($L4*$Q4)+NORMSINV((100+99.74)/200)^2-NORMSINV((100+99.74)/200)*SQRT(NORMSINV((100+99.74)/200)^2+4*($L4*$Q4)*(1-$Q4)))/2/($L4+NORMSINV((100+99.74)/200)^2)</f>
        <v>6.5983529616629446E-3</v>
      </c>
      <c r="P4" s="18">
        <f t="shared" ref="P4:P67" si="3">(2*($L4*$Q4)+NORMSINV((100+99.74)/200)^2+NORMSINV((100+99.74)/200)*SQRT(NORMSINV((100+99.74)/200)^2+4*($L4*$Q4)*(1-S4)))/2/($L4+NORMSINV((100+99.74)/200)^2)</f>
        <v>0.88281390159508866</v>
      </c>
      <c r="Q4" s="12">
        <f>'HbA1c-1516'!$M$187</f>
        <v>0.17899999999999999</v>
      </c>
    </row>
    <row r="5" spans="1:17" x14ac:dyDescent="0.25">
      <c r="A5" t="s">
        <v>706</v>
      </c>
      <c r="B5" s="3" t="str">
        <f>VLOOKUP($A5,'Unit list'!$B$4:$D$176,3,0)</f>
        <v>Yorkshire and Humber</v>
      </c>
      <c r="D5" s="182">
        <v>181</v>
      </c>
      <c r="E5" s="179">
        <v>0.17994651312078541</v>
      </c>
      <c r="F5" s="181">
        <f>IF($B5='Unit list'!$D$1,D5,-1)</f>
        <v>-1</v>
      </c>
      <c r="G5" s="12">
        <f>IF($B5='Unit list'!$D$1,E5,-1)</f>
        <v>-1</v>
      </c>
      <c r="H5" s="15">
        <f>IF($A5='Unit list'!$A$1,D5,-1)</f>
        <v>-1</v>
      </c>
      <c r="I5" s="12">
        <f>IF($A5='Unit list'!$A$1,E5,-1)</f>
        <v>-1</v>
      </c>
      <c r="J5" s="16"/>
      <c r="K5" s="11">
        <f t="shared" ref="K5:K69" si="4">K4+1</f>
        <v>3</v>
      </c>
      <c r="L5" s="17">
        <v>3</v>
      </c>
      <c r="M5" s="18">
        <f t="shared" si="0"/>
        <v>1.9481721497667252E-2</v>
      </c>
      <c r="N5" s="18">
        <f t="shared" si="1"/>
        <v>0.70523029391577152</v>
      </c>
      <c r="O5" s="18">
        <f t="shared" si="2"/>
        <v>9.5862651343893521E-3</v>
      </c>
      <c r="P5" s="18">
        <f t="shared" si="3"/>
        <v>0.83805331140289407</v>
      </c>
      <c r="Q5" s="12">
        <f>'HbA1c-1516'!$M$187</f>
        <v>0.17899999999999999</v>
      </c>
    </row>
    <row r="6" spans="1:17" x14ac:dyDescent="0.25">
      <c r="A6" t="s">
        <v>707</v>
      </c>
      <c r="B6" s="3" t="str">
        <f>VLOOKUP($A6,'Unit list'!$B$4:$D$176,3,0)</f>
        <v>East Midlands</v>
      </c>
      <c r="D6" s="182">
        <v>216</v>
      </c>
      <c r="E6" s="179">
        <v>0.17932970521191924</v>
      </c>
      <c r="F6" s="181">
        <f>IF($B6='Unit list'!$D$1,D6,-1)</f>
        <v>-1</v>
      </c>
      <c r="G6" s="12">
        <f>IF($B6='Unit list'!$D$1,E6,-1)</f>
        <v>-1</v>
      </c>
      <c r="H6" s="15">
        <f>IF($A6='Unit list'!$A$1,D6,-1)</f>
        <v>-1</v>
      </c>
      <c r="I6" s="12">
        <f>IF($A6='Unit list'!$A$1,E6,-1)</f>
        <v>-1</v>
      </c>
      <c r="J6" s="16"/>
      <c r="K6" s="11">
        <f t="shared" si="4"/>
        <v>4</v>
      </c>
      <c r="L6" s="17">
        <v>4</v>
      </c>
      <c r="M6" s="18">
        <f t="shared" si="0"/>
        <v>2.4494082636452759E-2</v>
      </c>
      <c r="N6" s="18">
        <f t="shared" si="1"/>
        <v>0.65435777619878988</v>
      </c>
      <c r="O6" s="18">
        <f t="shared" si="2"/>
        <v>1.2396352542811889E-2</v>
      </c>
      <c r="P6" s="18">
        <f t="shared" si="3"/>
        <v>0.79974911541124005</v>
      </c>
      <c r="Q6" s="12">
        <f>'HbA1c-1516'!$M$187</f>
        <v>0.17899999999999999</v>
      </c>
    </row>
    <row r="7" spans="1:17" x14ac:dyDescent="0.25">
      <c r="A7" t="s">
        <v>708</v>
      </c>
      <c r="B7" s="3" t="str">
        <f>VLOOKUP($A7,'Unit list'!$B$4:$D$176,3,0)</f>
        <v>East Midlands</v>
      </c>
      <c r="D7" s="182">
        <v>243</v>
      </c>
      <c r="E7" s="179">
        <v>0.14175819247378046</v>
      </c>
      <c r="F7" s="181">
        <f>IF($B7='Unit list'!$D$1,D7,-1)</f>
        <v>-1</v>
      </c>
      <c r="G7" s="12">
        <f>IF($B7='Unit list'!$D$1,E7,-1)</f>
        <v>-1</v>
      </c>
      <c r="H7" s="15">
        <f>IF($A7='Unit list'!$A$1,D7,-1)</f>
        <v>-1</v>
      </c>
      <c r="I7" s="12">
        <f>IF($A7='Unit list'!$A$1,E7,-1)</f>
        <v>-1</v>
      </c>
      <c r="J7" s="16"/>
      <c r="K7" s="11">
        <f t="shared" si="4"/>
        <v>5</v>
      </c>
      <c r="L7" s="17">
        <v>5</v>
      </c>
      <c r="M7" s="18">
        <f t="shared" si="0"/>
        <v>2.8993905463962747E-2</v>
      </c>
      <c r="N7" s="18">
        <f t="shared" si="1"/>
        <v>0.61419312311004792</v>
      </c>
      <c r="O7" s="18">
        <f t="shared" si="2"/>
        <v>1.5046730537640303E-2</v>
      </c>
      <c r="P7" s="18">
        <f t="shared" si="3"/>
        <v>0.76655702735574849</v>
      </c>
      <c r="Q7" s="12">
        <f>'HbA1c-1516'!$M$187</f>
        <v>0.17899999999999999</v>
      </c>
    </row>
    <row r="8" spans="1:17" x14ac:dyDescent="0.25">
      <c r="A8" t="s">
        <v>709</v>
      </c>
      <c r="B8" s="3" t="str">
        <f>VLOOKUP($A8,'Unit list'!$B$4:$D$176,3,0)</f>
        <v>Yorkshire and Humber</v>
      </c>
      <c r="D8" s="182">
        <v>164</v>
      </c>
      <c r="E8" s="179">
        <v>0.14584669097196631</v>
      </c>
      <c r="F8" s="181">
        <f>IF($B8='Unit list'!$D$1,D8,-1)</f>
        <v>-1</v>
      </c>
      <c r="G8" s="12">
        <f>IF($B8='Unit list'!$D$1,E8,-1)</f>
        <v>-1</v>
      </c>
      <c r="H8" s="15">
        <f>IF($A8='Unit list'!$A$1,D8,-1)</f>
        <v>-1</v>
      </c>
      <c r="I8" s="12">
        <f>IF($A8='Unit list'!$A$1,E8,-1)</f>
        <v>-1</v>
      </c>
      <c r="J8" s="16"/>
      <c r="K8" s="11">
        <f t="shared" si="4"/>
        <v>6</v>
      </c>
      <c r="L8" s="17">
        <v>6</v>
      </c>
      <c r="M8" s="18">
        <f t="shared" si="0"/>
        <v>3.3067426867369083E-2</v>
      </c>
      <c r="N8" s="18">
        <f t="shared" si="1"/>
        <v>0.58159037073971509</v>
      </c>
      <c r="O8" s="18">
        <f t="shared" si="2"/>
        <v>1.7552943657405961E-2</v>
      </c>
      <c r="P8" s="18">
        <f t="shared" si="3"/>
        <v>0.73748536476489834</v>
      </c>
      <c r="Q8" s="12">
        <f>'HbA1c-1516'!$M$187</f>
        <v>0.17899999999999999</v>
      </c>
    </row>
    <row r="9" spans="1:17" x14ac:dyDescent="0.25">
      <c r="A9" t="s">
        <v>710</v>
      </c>
      <c r="B9" s="3" t="str">
        <f>VLOOKUP($A9,'Unit list'!$B$4:$D$176,3,0)</f>
        <v>South Central</v>
      </c>
      <c r="D9" s="182">
        <v>326</v>
      </c>
      <c r="E9" s="179">
        <v>9.8420421365693525E-2</v>
      </c>
      <c r="F9" s="181">
        <f>IF($B9='Unit list'!$D$1,D9,-1)</f>
        <v>-1</v>
      </c>
      <c r="G9" s="12">
        <f>IF($B9='Unit list'!$D$1,E9,-1)</f>
        <v>-1</v>
      </c>
      <c r="H9" s="15">
        <f>IF($A9='Unit list'!$A$1,D9,-1)</f>
        <v>-1</v>
      </c>
      <c r="I9" s="12">
        <f>IF($A9='Unit list'!$A$1,E9,-1)</f>
        <v>-1</v>
      </c>
      <c r="J9" s="16"/>
      <c r="K9" s="11">
        <f t="shared" si="4"/>
        <v>7</v>
      </c>
      <c r="L9" s="17">
        <v>7</v>
      </c>
      <c r="M9" s="18">
        <f t="shared" si="0"/>
        <v>3.678131891302705E-2</v>
      </c>
      <c r="N9" s="18">
        <f t="shared" si="1"/>
        <v>0.55453612139759478</v>
      </c>
      <c r="O9" s="18">
        <f t="shared" si="2"/>
        <v>1.9928426285188389E-2</v>
      </c>
      <c r="P9" s="18">
        <f t="shared" si="3"/>
        <v>0.71178606846287973</v>
      </c>
      <c r="Q9" s="12">
        <f>'HbA1c-1516'!$M$187</f>
        <v>0.17899999999999999</v>
      </c>
    </row>
    <row r="10" spans="1:17" x14ac:dyDescent="0.25">
      <c r="A10" t="s">
        <v>711</v>
      </c>
      <c r="B10" s="3" t="str">
        <f>VLOOKUP($A10,'Unit list'!$B$4:$D$176,3,0)</f>
        <v>North West</v>
      </c>
      <c r="D10" s="182">
        <v>90</v>
      </c>
      <c r="E10" s="179">
        <v>0.24208078975527861</v>
      </c>
      <c r="F10" s="181">
        <f>IF($B10='Unit list'!$D$1,D10,-1)</f>
        <v>-1</v>
      </c>
      <c r="G10" s="12">
        <f>IF($B10='Unit list'!$D$1,E10,-1)</f>
        <v>-1</v>
      </c>
      <c r="H10" s="15">
        <f>IF($A10='Unit list'!$A$1,D10,-1)</f>
        <v>-1</v>
      </c>
      <c r="I10" s="12">
        <f>IF($A10='Unit list'!$A$1,E10,-1)</f>
        <v>-1</v>
      </c>
      <c r="J10" s="16"/>
      <c r="K10" s="11">
        <f t="shared" si="4"/>
        <v>8</v>
      </c>
      <c r="L10" s="17">
        <v>8</v>
      </c>
      <c r="M10" s="18">
        <f t="shared" si="0"/>
        <v>4.0188138625939278E-2</v>
      </c>
      <c r="N10" s="18">
        <f t="shared" si="1"/>
        <v>0.53168020059249199</v>
      </c>
      <c r="O10" s="18">
        <f t="shared" si="2"/>
        <v>2.2184864851663613E-2</v>
      </c>
      <c r="P10" s="18">
        <f t="shared" si="3"/>
        <v>0.68888387374644555</v>
      </c>
      <c r="Q10" s="12">
        <f>'HbA1c-1516'!$M$187</f>
        <v>0.17899999999999999</v>
      </c>
    </row>
    <row r="11" spans="1:17" x14ac:dyDescent="0.25">
      <c r="A11" t="s">
        <v>712</v>
      </c>
      <c r="B11" s="3" t="str">
        <f>VLOOKUP($A11,'Unit list'!$B$4:$D$176,3,0)</f>
        <v>East of England</v>
      </c>
      <c r="D11" s="182">
        <v>140</v>
      </c>
      <c r="E11" s="179">
        <v>0.16247657116443437</v>
      </c>
      <c r="F11" s="181">
        <f>IF($B11='Unit list'!$D$1,D11,-1)</f>
        <v>140</v>
      </c>
      <c r="G11" s="12">
        <f>IF($B11='Unit list'!$D$1,E11,-1)</f>
        <v>0.16247657116443437</v>
      </c>
      <c r="H11" s="15">
        <f>IF($A11='Unit list'!$A$1,D11,-1)</f>
        <v>-1</v>
      </c>
      <c r="I11" s="12">
        <f>IF($A11='Unit list'!$A$1,E11,-1)</f>
        <v>-1</v>
      </c>
      <c r="J11" s="16"/>
      <c r="K11" s="11">
        <f t="shared" si="4"/>
        <v>9</v>
      </c>
      <c r="L11" s="17">
        <v>9</v>
      </c>
      <c r="M11" s="18">
        <f t="shared" si="0"/>
        <v>4.3330011068254758E-2</v>
      </c>
      <c r="N11" s="18">
        <f t="shared" si="1"/>
        <v>0.51208224608016284</v>
      </c>
      <c r="O11" s="18">
        <f t="shared" si="2"/>
        <v>2.4332485774567345E-2</v>
      </c>
      <c r="P11" s="18">
        <f t="shared" si="3"/>
        <v>0.66832889206322221</v>
      </c>
      <c r="Q11" s="12">
        <f>'HbA1c-1516'!$M$187</f>
        <v>0.17899999999999999</v>
      </c>
    </row>
    <row r="12" spans="1:17" x14ac:dyDescent="0.25">
      <c r="A12" t="s">
        <v>713</v>
      </c>
      <c r="B12" s="3" t="str">
        <f>VLOOKUP($A12,'Unit list'!$B$4:$D$176,3,0)</f>
        <v>Wales</v>
      </c>
      <c r="D12" s="182">
        <v>120</v>
      </c>
      <c r="E12" s="179">
        <v>0.24069745026523839</v>
      </c>
      <c r="F12" s="181">
        <f>IF($B12='Unit list'!$D$1,D12,-1)</f>
        <v>-1</v>
      </c>
      <c r="G12" s="12">
        <f>IF($B12='Unit list'!$D$1,E12,-1)</f>
        <v>-1</v>
      </c>
      <c r="H12" s="15">
        <f>IF($A12='Unit list'!$A$1,D12,-1)</f>
        <v>-1</v>
      </c>
      <c r="I12" s="12">
        <f>IF($A12='Unit list'!$A$1,E12,-1)</f>
        <v>-1</v>
      </c>
      <c r="J12" s="16"/>
      <c r="K12" s="11">
        <f t="shared" si="4"/>
        <v>10</v>
      </c>
      <c r="L12" s="17">
        <v>10</v>
      </c>
      <c r="M12" s="18">
        <f t="shared" si="0"/>
        <v>4.624118992377238E-2</v>
      </c>
      <c r="N12" s="18">
        <f t="shared" si="1"/>
        <v>0.49506647385548352</v>
      </c>
      <c r="O12" s="18">
        <f t="shared" si="2"/>
        <v>2.6380286664475394E-2</v>
      </c>
      <c r="P12" s="18">
        <f t="shared" si="3"/>
        <v>0.64976403541641192</v>
      </c>
      <c r="Q12" s="12">
        <f>'HbA1c-1516'!$M$187</f>
        <v>0.17899999999999999</v>
      </c>
    </row>
    <row r="13" spans="1:17" x14ac:dyDescent="0.25">
      <c r="A13" t="s">
        <v>714</v>
      </c>
      <c r="B13" s="3" t="str">
        <f>VLOOKUP($A13,'Unit list'!$B$4:$D$176,3,0)</f>
        <v>London and South East</v>
      </c>
      <c r="D13" s="182">
        <v>102</v>
      </c>
      <c r="E13" s="179">
        <v>0.24262280565537495</v>
      </c>
      <c r="F13" s="181">
        <f>IF($B13='Unit list'!$D$1,D13,-1)</f>
        <v>-1</v>
      </c>
      <c r="G13" s="12">
        <f>IF($B13='Unit list'!$D$1,E13,-1)</f>
        <v>-1</v>
      </c>
      <c r="H13" s="15">
        <f>IF($A13='Unit list'!$A$1,D13,-1)</f>
        <v>-1</v>
      </c>
      <c r="I13" s="12">
        <f>IF($A13='Unit list'!$A$1,E13,-1)</f>
        <v>-1</v>
      </c>
      <c r="J13" s="16"/>
      <c r="K13" s="11">
        <f t="shared" si="4"/>
        <v>11</v>
      </c>
      <c r="L13" s="17">
        <v>11</v>
      </c>
      <c r="M13" s="18">
        <f t="shared" si="0"/>
        <v>4.8949881663590572E-2</v>
      </c>
      <c r="N13" s="18">
        <f t="shared" si="1"/>
        <v>0.48013426397642123</v>
      </c>
      <c r="O13" s="18">
        <f t="shared" si="2"/>
        <v>2.8336223683448701E-2</v>
      </c>
      <c r="P13" s="18">
        <f t="shared" si="3"/>
        <v>0.63290212404980639</v>
      </c>
      <c r="Q13" s="12">
        <f>'HbA1c-1516'!$M$187</f>
        <v>0.17899999999999999</v>
      </c>
    </row>
    <row r="14" spans="1:17" x14ac:dyDescent="0.25">
      <c r="A14" t="s">
        <v>715</v>
      </c>
      <c r="B14" s="3" t="str">
        <f>VLOOKUP($A14,'Unit list'!$B$4:$D$176,3,0)</f>
        <v>London and South East</v>
      </c>
      <c r="D14" s="182">
        <v>53</v>
      </c>
      <c r="E14" s="179">
        <v>0.24534608925085422</v>
      </c>
      <c r="F14" s="181">
        <f>IF($B14='Unit list'!$D$1,D14,-1)</f>
        <v>-1</v>
      </c>
      <c r="G14" s="12">
        <f>IF($B14='Unit list'!$D$1,E14,-1)</f>
        <v>-1</v>
      </c>
      <c r="H14" s="15">
        <f>IF($A14='Unit list'!$A$1,D14,-1)</f>
        <v>-1</v>
      </c>
      <c r="I14" s="12">
        <f>IF($A14='Unit list'!$A$1,E14,-1)</f>
        <v>-1</v>
      </c>
      <c r="J14" s="16"/>
      <c r="K14" s="11">
        <f t="shared" si="4"/>
        <v>12</v>
      </c>
      <c r="L14" s="17">
        <v>12</v>
      </c>
      <c r="M14" s="18">
        <f t="shared" si="0"/>
        <v>5.147957300714006E-2</v>
      </c>
      <c r="N14" s="18">
        <f t="shared" si="1"/>
        <v>0.46690934675099971</v>
      </c>
      <c r="O14" s="18">
        <f t="shared" si="2"/>
        <v>3.020736465428488E-2</v>
      </c>
      <c r="P14" s="18">
        <f t="shared" si="3"/>
        <v>0.61750947245981191</v>
      </c>
      <c r="Q14" s="12">
        <f>'HbA1c-1516'!$M$187</f>
        <v>0.17899999999999999</v>
      </c>
    </row>
    <row r="15" spans="1:17" x14ac:dyDescent="0.25">
      <c r="A15" t="s">
        <v>716</v>
      </c>
      <c r="B15" s="3" t="str">
        <f>VLOOKUP($A15,'Unit list'!$B$4:$D$176,3,0)</f>
        <v>North West</v>
      </c>
      <c r="D15" s="182">
        <v>101</v>
      </c>
      <c r="E15" s="179">
        <v>0.18366346138299622</v>
      </c>
      <c r="F15" s="181">
        <f>IF($B15='Unit list'!$D$1,D15,-1)</f>
        <v>-1</v>
      </c>
      <c r="G15" s="12">
        <f>IF($B15='Unit list'!$D$1,E15,-1)</f>
        <v>-1</v>
      </c>
      <c r="H15" s="15">
        <f>IF($A15='Unit list'!$A$1,D15,-1)</f>
        <v>-1</v>
      </c>
      <c r="I15" s="12">
        <f>IF($A15='Unit list'!$A$1,E15,-1)</f>
        <v>-1</v>
      </c>
      <c r="J15" s="16"/>
      <c r="K15" s="11">
        <f t="shared" si="4"/>
        <v>13</v>
      </c>
      <c r="L15" s="17">
        <v>13</v>
      </c>
      <c r="M15" s="18">
        <f t="shared" si="0"/>
        <v>5.3850015155592387E-2</v>
      </c>
      <c r="N15" s="18">
        <f t="shared" si="1"/>
        <v>0.45510221378663579</v>
      </c>
      <c r="O15" s="18">
        <f t="shared" si="2"/>
        <v>3.200001515482704E-2</v>
      </c>
      <c r="P15" s="18">
        <f t="shared" si="3"/>
        <v>0.60339390752427469</v>
      </c>
      <c r="Q15" s="12">
        <f>'HbA1c-1516'!$M$187</f>
        <v>0.17899999999999999</v>
      </c>
    </row>
    <row r="16" spans="1:17" x14ac:dyDescent="0.25">
      <c r="A16" t="s">
        <v>717</v>
      </c>
      <c r="B16" s="3" t="str">
        <f>VLOOKUP($A16,'Unit list'!$B$4:$D$176,3,0)</f>
        <v>Yorkshire and Humber</v>
      </c>
      <c r="D16" s="182">
        <v>53</v>
      </c>
      <c r="E16" s="179">
        <v>4.5572899860410014E-2</v>
      </c>
      <c r="F16" s="181">
        <f>IF($B16='Unit list'!$D$1,D16,-1)</f>
        <v>-1</v>
      </c>
      <c r="G16" s="12">
        <f>IF($B16='Unit list'!$D$1,E16,-1)</f>
        <v>-1</v>
      </c>
      <c r="H16" s="15">
        <f>IF($A16='Unit list'!$A$1,D16,-1)</f>
        <v>-1</v>
      </c>
      <c r="I16" s="12">
        <f>IF($A16='Unit list'!$A$1,E16,-1)</f>
        <v>-1</v>
      </c>
      <c r="J16" s="16"/>
      <c r="K16" s="11">
        <f t="shared" si="4"/>
        <v>14</v>
      </c>
      <c r="L16" s="17">
        <v>14</v>
      </c>
      <c r="M16" s="18">
        <f t="shared" si="0"/>
        <v>5.6077965737676261E-2</v>
      </c>
      <c r="N16" s="18">
        <f t="shared" si="1"/>
        <v>0.44448630859814481</v>
      </c>
      <c r="O16" s="18">
        <f t="shared" si="2"/>
        <v>3.3719823110886359E-2</v>
      </c>
      <c r="P16" s="18">
        <f t="shared" si="3"/>
        <v>0.5903958800613871</v>
      </c>
      <c r="Q16" s="12">
        <f>'HbA1c-1516'!$M$187</f>
        <v>0.17899999999999999</v>
      </c>
    </row>
    <row r="17" spans="1:17" x14ac:dyDescent="0.25">
      <c r="A17" t="s">
        <v>718</v>
      </c>
      <c r="B17" s="3" t="str">
        <f>VLOOKUP($A17,'Unit list'!$B$4:$D$176,3,0)</f>
        <v>South Central</v>
      </c>
      <c r="D17" s="182">
        <v>89</v>
      </c>
      <c r="E17" s="179">
        <v>0.14612214948729818</v>
      </c>
      <c r="F17" s="181">
        <f>IF($B17='Unit list'!$D$1,D17,-1)</f>
        <v>-1</v>
      </c>
      <c r="G17" s="12">
        <f>IF($B17='Unit list'!$D$1,E17,-1)</f>
        <v>-1</v>
      </c>
      <c r="H17" s="15">
        <f>IF($A17='Unit list'!$A$1,D17,-1)</f>
        <v>-1</v>
      </c>
      <c r="I17" s="12">
        <f>IF($A17='Unit list'!$A$1,E17,-1)</f>
        <v>-1</v>
      </c>
      <c r="J17" s="16"/>
      <c r="K17" s="11">
        <f t="shared" si="4"/>
        <v>15</v>
      </c>
      <c r="L17" s="17">
        <v>15</v>
      </c>
      <c r="M17" s="18">
        <f t="shared" si="0"/>
        <v>5.8177756449877528E-2</v>
      </c>
      <c r="N17" s="18">
        <f t="shared" si="1"/>
        <v>0.43488167739315453</v>
      </c>
      <c r="O17" s="18">
        <f t="shared" si="2"/>
        <v>3.5371866132813241E-2</v>
      </c>
      <c r="P17" s="18">
        <f t="shared" si="3"/>
        <v>0.57838177464894835</v>
      </c>
      <c r="Q17" s="12">
        <f>'HbA1c-1516'!$M$187</f>
        <v>0.17899999999999999</v>
      </c>
    </row>
    <row r="18" spans="1:17" x14ac:dyDescent="0.25">
      <c r="A18" t="s">
        <v>719</v>
      </c>
      <c r="B18" s="3" t="str">
        <f>VLOOKUP($A18,'Unit list'!$B$4:$D$176,3,0)</f>
        <v>London and South East</v>
      </c>
      <c r="D18" s="182">
        <v>122</v>
      </c>
      <c r="E18" s="179">
        <v>0.22336655250092882</v>
      </c>
      <c r="F18" s="181">
        <f>IF($B18='Unit list'!$D$1,D18,-1)</f>
        <v>-1</v>
      </c>
      <c r="G18" s="12">
        <f>IF($B18='Unit list'!$D$1,E18,-1)</f>
        <v>-1</v>
      </c>
      <c r="H18" s="15">
        <f>IF($A18='Unit list'!$A$1,D18,-1)</f>
        <v>-1</v>
      </c>
      <c r="I18" s="12">
        <f>IF($A18='Unit list'!$A$1,E18,-1)</f>
        <v>-1</v>
      </c>
      <c r="J18" s="16"/>
      <c r="K18" s="11">
        <f t="shared" si="4"/>
        <v>16</v>
      </c>
      <c r="L18" s="17">
        <v>16</v>
      </c>
      <c r="M18" s="18">
        <f t="shared" si="0"/>
        <v>6.0161733154019612E-2</v>
      </c>
      <c r="N18" s="18">
        <f t="shared" si="1"/>
        <v>0.42614348274619357</v>
      </c>
      <c r="O18" s="18">
        <f t="shared" si="2"/>
        <v>3.6960724895072024E-2</v>
      </c>
      <c r="P18" s="18">
        <f t="shared" si="3"/>
        <v>0.56723880719450059</v>
      </c>
      <c r="Q18" s="12">
        <f>'HbA1c-1516'!$M$187</f>
        <v>0.17899999999999999</v>
      </c>
    </row>
    <row r="19" spans="1:17" x14ac:dyDescent="0.25">
      <c r="A19" t="s">
        <v>720</v>
      </c>
      <c r="B19" s="3" t="str">
        <f>VLOOKUP($A19,'Unit list'!$B$4:$D$176,3,0)</f>
        <v>East of England</v>
      </c>
      <c r="D19" s="182">
        <v>196</v>
      </c>
      <c r="E19" s="179">
        <v>0.26180398788612619</v>
      </c>
      <c r="F19" s="181">
        <f>IF($B19='Unit list'!$D$1,D19,-1)</f>
        <v>196</v>
      </c>
      <c r="G19" s="12">
        <f>IF($B19='Unit list'!$D$1,E19,-1)</f>
        <v>0.26180398788612619</v>
      </c>
      <c r="H19" s="15">
        <f>IF($A19='Unit list'!$A$1,D19,-1)</f>
        <v>-1</v>
      </c>
      <c r="I19" s="12">
        <f>IF($A19='Unit list'!$A$1,E19,-1)</f>
        <v>-1</v>
      </c>
      <c r="J19" s="16"/>
      <c r="K19" s="11">
        <f t="shared" si="4"/>
        <v>17</v>
      </c>
      <c r="L19" s="17">
        <v>17</v>
      </c>
      <c r="M19" s="18">
        <f t="shared" si="0"/>
        <v>6.2040601214314407E-2</v>
      </c>
      <c r="N19" s="18">
        <f t="shared" si="1"/>
        <v>0.41815376865325365</v>
      </c>
      <c r="O19" s="18">
        <f t="shared" si="2"/>
        <v>3.8490545145742031E-2</v>
      </c>
      <c r="P19" s="18">
        <f t="shared" si="3"/>
        <v>0.55687108638273619</v>
      </c>
      <c r="Q19" s="12">
        <f>'HbA1c-1516'!$M$187</f>
        <v>0.17899999999999999</v>
      </c>
    </row>
    <row r="20" spans="1:17" x14ac:dyDescent="0.25">
      <c r="A20" t="s">
        <v>721</v>
      </c>
      <c r="B20" s="3" t="str">
        <f>VLOOKUP($A20,'Unit list'!$B$4:$D$176,3,0)</f>
        <v>Yorkshire and Humber</v>
      </c>
      <c r="D20" s="182">
        <v>105</v>
      </c>
      <c r="E20" s="179">
        <v>0.19395697037642592</v>
      </c>
      <c r="F20" s="181">
        <f>IF($B20='Unit list'!$D$1,D20,-1)</f>
        <v>-1</v>
      </c>
      <c r="G20" s="12">
        <f>IF($B20='Unit list'!$D$1,E20,-1)</f>
        <v>-1</v>
      </c>
      <c r="H20" s="15">
        <f>IF($A20='Unit list'!$A$1,D20,-1)</f>
        <v>-1</v>
      </c>
      <c r="I20" s="12">
        <f>IF($A20='Unit list'!$A$1,E20,-1)</f>
        <v>-1</v>
      </c>
      <c r="J20" s="16"/>
      <c r="K20" s="11">
        <f t="shared" si="4"/>
        <v>18</v>
      </c>
      <c r="L20" s="17">
        <v>18</v>
      </c>
      <c r="M20" s="18">
        <f t="shared" si="0"/>
        <v>6.3823699450807903E-2</v>
      </c>
      <c r="N20" s="18">
        <f t="shared" si="1"/>
        <v>0.41081544904232525</v>
      </c>
      <c r="O20" s="18">
        <f t="shared" si="2"/>
        <v>3.9965090390912887E-2</v>
      </c>
      <c r="P20" s="18">
        <f t="shared" si="3"/>
        <v>0.54719653988210559</v>
      </c>
      <c r="Q20" s="12">
        <f>'HbA1c-1516'!$M$187</f>
        <v>0.17899999999999999</v>
      </c>
    </row>
    <row r="21" spans="1:17" x14ac:dyDescent="0.25">
      <c r="A21" t="s">
        <v>722</v>
      </c>
      <c r="B21" s="3" t="str">
        <f>VLOOKUP($A21,'Unit list'!$B$4:$D$176,3,0)</f>
        <v>South Central</v>
      </c>
      <c r="D21" s="182">
        <v>156</v>
      </c>
      <c r="E21" s="179">
        <v>0.12901063844585589</v>
      </c>
      <c r="F21" s="181">
        <f>IF($B21='Unit list'!$D$1,D21,-1)</f>
        <v>-1</v>
      </c>
      <c r="G21" s="12">
        <f>IF($B21='Unit list'!$D$1,E21,-1)</f>
        <v>-1</v>
      </c>
      <c r="H21" s="15">
        <f>IF($A21='Unit list'!$A$1,D21,-1)</f>
        <v>-1</v>
      </c>
      <c r="I21" s="12">
        <f>IF($A21='Unit list'!$A$1,E21,-1)</f>
        <v>-1</v>
      </c>
      <c r="J21" s="16"/>
      <c r="K21" s="11">
        <f t="shared" si="4"/>
        <v>19</v>
      </c>
      <c r="L21" s="17">
        <v>19</v>
      </c>
      <c r="M21" s="18">
        <f t="shared" si="0"/>
        <v>6.5519219639346787E-2</v>
      </c>
      <c r="N21" s="18">
        <f t="shared" si="1"/>
        <v>0.40404784772612551</v>
      </c>
      <c r="O21" s="18">
        <f t="shared" si="2"/>
        <v>4.1387786882898105E-2</v>
      </c>
      <c r="P21" s="18">
        <f t="shared" si="3"/>
        <v>0.53814449106759366</v>
      </c>
      <c r="Q21" s="12">
        <f>'HbA1c-1516'!$M$187</f>
        <v>0.17899999999999999</v>
      </c>
    </row>
    <row r="22" spans="1:17" x14ac:dyDescent="0.25">
      <c r="A22" t="s">
        <v>723</v>
      </c>
      <c r="B22" s="3" t="str">
        <f>VLOOKUP($A22,'Unit list'!$B$4:$D$176,3,0)</f>
        <v>North East</v>
      </c>
      <c r="D22" s="182">
        <v>47</v>
      </c>
      <c r="E22" s="179">
        <v>0.1913357005569935</v>
      </c>
      <c r="F22" s="181">
        <f>IF($B22='Unit list'!$D$1,D22,-1)</f>
        <v>-1</v>
      </c>
      <c r="G22" s="12">
        <f>IF($B22='Unit list'!$D$1,E22,-1)</f>
        <v>-1</v>
      </c>
      <c r="H22" s="15">
        <f>IF($A22='Unit list'!$A$1,D22,-1)</f>
        <v>-1</v>
      </c>
      <c r="I22" s="12">
        <f>IF($A22='Unit list'!$A$1,E22,-1)</f>
        <v>-1</v>
      </c>
      <c r="J22" s="16"/>
      <c r="K22" s="11">
        <f t="shared" si="4"/>
        <v>20</v>
      </c>
      <c r="L22" s="17">
        <v>20</v>
      </c>
      <c r="M22" s="18">
        <f t="shared" si="0"/>
        <v>6.7134383993356014E-2</v>
      </c>
      <c r="N22" s="18">
        <f t="shared" si="1"/>
        <v>0.39778334067287702</v>
      </c>
      <c r="O22" s="18">
        <f t="shared" si="2"/>
        <v>4.2761762219093995E-2</v>
      </c>
      <c r="P22" s="18">
        <f t="shared" si="3"/>
        <v>0.52965373069934263</v>
      </c>
      <c r="Q22" s="12">
        <f>'HbA1c-1516'!$M$187</f>
        <v>0.17899999999999999</v>
      </c>
    </row>
    <row r="23" spans="1:17" x14ac:dyDescent="0.25">
      <c r="A23" t="s">
        <v>724</v>
      </c>
      <c r="B23" s="3" t="str">
        <f>VLOOKUP($A23,'Unit list'!$B$4:$D$176,3,0)</f>
        <v>London and South East</v>
      </c>
      <c r="D23" s="182">
        <v>106</v>
      </c>
      <c r="E23" s="179">
        <v>0.23003728135770948</v>
      </c>
      <c r="F23" s="181">
        <f>IF($B23='Unit list'!$D$1,D23,-1)</f>
        <v>-1</v>
      </c>
      <c r="G23" s="12">
        <f>IF($B23='Unit list'!$D$1,E23,-1)</f>
        <v>-1</v>
      </c>
      <c r="H23" s="15">
        <f>IF($A23='Unit list'!$A$1,D23,-1)</f>
        <v>-1</v>
      </c>
      <c r="I23" s="12">
        <f>IF($A23='Unit list'!$A$1,E23,-1)</f>
        <v>-1</v>
      </c>
      <c r="J23" s="16"/>
      <c r="K23" s="11">
        <f t="shared" si="4"/>
        <v>21</v>
      </c>
      <c r="L23" s="17">
        <v>21</v>
      </c>
      <c r="M23" s="18">
        <f t="shared" si="0"/>
        <v>6.8675589879771307E-2</v>
      </c>
      <c r="N23" s="18">
        <f t="shared" si="1"/>
        <v>0.39196479441499921</v>
      </c>
      <c r="O23" s="18">
        <f t="shared" si="2"/>
        <v>4.408987860694745E-2</v>
      </c>
      <c r="P23" s="18">
        <f t="shared" si="3"/>
        <v>0.52167096917647515</v>
      </c>
      <c r="Q23" s="12">
        <f>'HbA1c-1516'!$M$187</f>
        <v>0.17899999999999999</v>
      </c>
    </row>
    <row r="24" spans="1:17" x14ac:dyDescent="0.25">
      <c r="A24" t="s">
        <v>725</v>
      </c>
      <c r="B24" s="3" t="str">
        <f>VLOOKUP($A24,'Unit list'!$B$4:$D$176,3,0)</f>
        <v>London and South East</v>
      </c>
      <c r="D24" s="182">
        <v>310</v>
      </c>
      <c r="E24" s="179">
        <v>0.20418799272023591</v>
      </c>
      <c r="F24" s="181">
        <f>IF($B24='Unit list'!$D$1,D24,-1)</f>
        <v>-1</v>
      </c>
      <c r="G24" s="12">
        <f>IF($B24='Unit list'!$D$1,E24,-1)</f>
        <v>-1</v>
      </c>
      <c r="H24" s="15">
        <f>IF($A24='Unit list'!$A$1,D24,-1)</f>
        <v>-1</v>
      </c>
      <c r="I24" s="12">
        <f>IF($A24='Unit list'!$A$1,E24,-1)</f>
        <v>-1</v>
      </c>
      <c r="J24" s="16"/>
      <c r="K24" s="11">
        <f t="shared" si="4"/>
        <v>22</v>
      </c>
      <c r="L24" s="17">
        <v>22</v>
      </c>
      <c r="M24" s="18">
        <f t="shared" si="0"/>
        <v>7.0148528735254914E-2</v>
      </c>
      <c r="N24" s="18">
        <f t="shared" si="1"/>
        <v>0.38654358807716283</v>
      </c>
      <c r="O24" s="18">
        <f t="shared" si="2"/>
        <v>4.5374761652871284E-2</v>
      </c>
      <c r="P24" s="18">
        <f t="shared" si="3"/>
        <v>0.51414958428085211</v>
      </c>
      <c r="Q24" s="12">
        <f>'HbA1c-1516'!$M$187</f>
        <v>0.17899999999999999</v>
      </c>
    </row>
    <row r="25" spans="1:17" x14ac:dyDescent="0.25">
      <c r="A25" t="s">
        <v>726</v>
      </c>
      <c r="B25" s="3" t="str">
        <f>VLOOKUP($A25,'Unit list'!$B$4:$D$176,3,0)</f>
        <v>Yorkshire and Humber</v>
      </c>
      <c r="D25" s="182">
        <v>236</v>
      </c>
      <c r="E25" s="179">
        <v>0.22191342185240243</v>
      </c>
      <c r="F25" s="181">
        <f>IF($B25='Unit list'!$D$1,D25,-1)</f>
        <v>-1</v>
      </c>
      <c r="G25" s="12">
        <f>IF($B25='Unit list'!$D$1,E25,-1)</f>
        <v>-1</v>
      </c>
      <c r="H25" s="15">
        <f>IF($A25='Unit list'!$A$1,D25,-1)</f>
        <v>-1</v>
      </c>
      <c r="I25" s="12">
        <f>IF($A25='Unit list'!$A$1,E25,-1)</f>
        <v>-1</v>
      </c>
      <c r="J25" s="16"/>
      <c r="K25" s="11">
        <f t="shared" si="4"/>
        <v>23</v>
      </c>
      <c r="L25" s="17">
        <v>23</v>
      </c>
      <c r="M25" s="18">
        <f t="shared" si="0"/>
        <v>7.1558284485079546E-2</v>
      </c>
      <c r="N25" s="18">
        <f t="shared" si="1"/>
        <v>0.38147806908164272</v>
      </c>
      <c r="O25" s="18">
        <f t="shared" si="2"/>
        <v>4.6618825376467353E-2</v>
      </c>
      <c r="P25" s="18">
        <f t="shared" si="3"/>
        <v>0.50704860043188971</v>
      </c>
      <c r="Q25" s="12">
        <f>'HbA1c-1516'!$M$187</f>
        <v>0.17899999999999999</v>
      </c>
    </row>
    <row r="26" spans="1:17" x14ac:dyDescent="0.25">
      <c r="A26" t="s">
        <v>727</v>
      </c>
      <c r="B26" s="3" t="str">
        <f>VLOOKUP($A26,'Unit list'!$B$4:$D$176,3,0)</f>
        <v>North East</v>
      </c>
      <c r="D26" s="182">
        <v>54</v>
      </c>
      <c r="E26" s="179">
        <v>0.1438621252262719</v>
      </c>
      <c r="F26" s="181">
        <f>IF($B26='Unit list'!$D$1,D26,-1)</f>
        <v>-1</v>
      </c>
      <c r="G26" s="12">
        <f>IF($B26='Unit list'!$D$1,E26,-1)</f>
        <v>-1</v>
      </c>
      <c r="H26" s="15">
        <f>IF($A26='Unit list'!$A$1,D26,-1)</f>
        <v>-1</v>
      </c>
      <c r="I26" s="12">
        <f>IF($A26='Unit list'!$A$1,E26,-1)</f>
        <v>-1</v>
      </c>
      <c r="J26" s="16"/>
      <c r="K26" s="11">
        <f t="shared" si="4"/>
        <v>24</v>
      </c>
      <c r="L26" s="17">
        <v>24</v>
      </c>
      <c r="M26" s="18">
        <f t="shared" si="0"/>
        <v>7.2909415541626832E-2</v>
      </c>
      <c r="N26" s="18">
        <f t="shared" si="1"/>
        <v>0.37673233514541804</v>
      </c>
      <c r="O26" s="18">
        <f t="shared" si="2"/>
        <v>4.7824294026706717E-2</v>
      </c>
      <c r="P26" s="18">
        <f t="shared" si="3"/>
        <v>0.50033185085983067</v>
      </c>
      <c r="Q26" s="12">
        <f>'HbA1c-1516'!$M$187</f>
        <v>0.17899999999999999</v>
      </c>
    </row>
    <row r="27" spans="1:17" x14ac:dyDescent="0.25">
      <c r="A27" t="s">
        <v>728</v>
      </c>
      <c r="B27" s="3" t="str">
        <f>VLOOKUP($A27,'Unit list'!$B$4:$D$176,3,0)</f>
        <v>South Central</v>
      </c>
      <c r="D27" s="182">
        <v>91</v>
      </c>
      <c r="E27" s="179">
        <v>0.16904410632377548</v>
      </c>
      <c r="F27" s="181">
        <f>IF($B27='Unit list'!$D$1,D27,-1)</f>
        <v>-1</v>
      </c>
      <c r="G27" s="12">
        <f>IF($B27='Unit list'!$D$1,E27,-1)</f>
        <v>-1</v>
      </c>
      <c r="H27" s="15">
        <f>IF($A27='Unit list'!$A$1,D27,-1)</f>
        <v>-1</v>
      </c>
      <c r="I27" s="12">
        <f>IF($A27='Unit list'!$A$1,E27,-1)</f>
        <v>-1</v>
      </c>
      <c r="J27" s="16"/>
      <c r="K27" s="11">
        <f t="shared" si="4"/>
        <v>25</v>
      </c>
      <c r="L27" s="17">
        <v>25</v>
      </c>
      <c r="M27" s="18">
        <f t="shared" si="0"/>
        <v>7.4206023546706315E-2</v>
      </c>
      <c r="N27" s="18">
        <f t="shared" si="1"/>
        <v>0.37227526459875676</v>
      </c>
      <c r="O27" s="18">
        <f t="shared" si="2"/>
        <v>4.8993221176688848E-2</v>
      </c>
      <c r="P27" s="18">
        <f t="shared" si="3"/>
        <v>0.49396728544457713</v>
      </c>
      <c r="Q27" s="12">
        <f>'HbA1c-1516'!$M$187</f>
        <v>0.17899999999999999</v>
      </c>
    </row>
    <row r="28" spans="1:17" x14ac:dyDescent="0.25">
      <c r="A28" t="s">
        <v>729</v>
      </c>
      <c r="B28" s="3" t="str">
        <f>VLOOKUP($A28,'Unit list'!$B$4:$D$176,3,0)</f>
        <v>North West</v>
      </c>
      <c r="D28" s="182">
        <v>101</v>
      </c>
      <c r="E28" s="179">
        <v>0.13313957121916917</v>
      </c>
      <c r="F28" s="181">
        <f>IF($B28='Unit list'!$D$1,D28,-1)</f>
        <v>-1</v>
      </c>
      <c r="G28" s="12">
        <f>IF($B28='Unit list'!$D$1,E28,-1)</f>
        <v>-1</v>
      </c>
      <c r="H28" s="15">
        <f>IF($A28='Unit list'!$A$1,D28,-1)</f>
        <v>-1</v>
      </c>
      <c r="I28" s="12">
        <f>IF($A28='Unit list'!$A$1,E28,-1)</f>
        <v>-1</v>
      </c>
      <c r="J28" s="16"/>
      <c r="K28" s="11">
        <f t="shared" si="4"/>
        <v>26</v>
      </c>
      <c r="L28" s="17">
        <v>26</v>
      </c>
      <c r="M28" s="18">
        <f t="shared" si="0"/>
        <v>7.5451811334982605E-2</v>
      </c>
      <c r="N28" s="18">
        <f t="shared" si="1"/>
        <v>0.36807973769267899</v>
      </c>
      <c r="O28" s="18">
        <f t="shared" si="2"/>
        <v>5.0127506492907641E-2</v>
      </c>
      <c r="P28" s="18">
        <f t="shared" si="3"/>
        <v>0.48792639541030985</v>
      </c>
      <c r="Q28" s="12">
        <f>'HbA1c-1516'!$M$187</f>
        <v>0.17899999999999999</v>
      </c>
    </row>
    <row r="29" spans="1:17" x14ac:dyDescent="0.25">
      <c r="A29" t="s">
        <v>730</v>
      </c>
      <c r="B29" s="3" t="str">
        <f>VLOOKUP($A29,'Unit list'!$B$4:$D$176,3,0)</f>
        <v>London and South East</v>
      </c>
      <c r="D29" s="182">
        <v>87</v>
      </c>
      <c r="E29" s="179">
        <v>0.31473175385512464</v>
      </c>
      <c r="F29" s="181">
        <f>IF($B29='Unit list'!$D$1,D29,-1)</f>
        <v>-1</v>
      </c>
      <c r="G29" s="12">
        <f>IF($B29='Unit list'!$D$1,E29,-1)</f>
        <v>-1</v>
      </c>
      <c r="H29" s="15">
        <f>IF($A29='Unit list'!$A$1,D29,-1)</f>
        <v>-1</v>
      </c>
      <c r="I29" s="12">
        <f>IF($A29='Unit list'!$A$1,E29,-1)</f>
        <v>-1</v>
      </c>
      <c r="J29" s="16"/>
      <c r="K29" s="11">
        <f t="shared" si="4"/>
        <v>27</v>
      </c>
      <c r="L29" s="17">
        <v>27</v>
      </c>
      <c r="M29" s="18">
        <f t="shared" si="0"/>
        <v>7.6650132073821792E-2</v>
      </c>
      <c r="N29" s="18">
        <f t="shared" si="1"/>
        <v>0.36412200624256563</v>
      </c>
      <c r="O29" s="18">
        <f t="shared" si="2"/>
        <v>5.1228910509483437E-2</v>
      </c>
      <c r="P29" s="18">
        <f t="shared" si="3"/>
        <v>0.48218373241282098</v>
      </c>
      <c r="Q29" s="12">
        <f>'HbA1c-1516'!$M$187</f>
        <v>0.17899999999999999</v>
      </c>
    </row>
    <row r="30" spans="1:17" x14ac:dyDescent="0.25">
      <c r="A30" t="s">
        <v>731</v>
      </c>
      <c r="B30" s="3" t="str">
        <f>VLOOKUP($A30,'Unit list'!$B$4:$D$176,3,0)</f>
        <v>North East</v>
      </c>
      <c r="D30" s="182">
        <v>289</v>
      </c>
      <c r="E30" s="179">
        <v>0.17275610516194961</v>
      </c>
      <c r="F30" s="181">
        <f>IF($B30='Unit list'!$D$1,D30,-1)</f>
        <v>-1</v>
      </c>
      <c r="G30" s="12">
        <f>IF($B30='Unit list'!$D$1,E30,-1)</f>
        <v>-1</v>
      </c>
      <c r="H30" s="15">
        <f>IF($A30='Unit list'!$A$1,D30,-1)</f>
        <v>-1</v>
      </c>
      <c r="I30" s="12">
        <f>IF($A30='Unit list'!$A$1,E30,-1)</f>
        <v>-1</v>
      </c>
      <c r="J30" s="16"/>
      <c r="K30" s="11">
        <f t="shared" si="4"/>
        <v>28</v>
      </c>
      <c r="L30" s="17">
        <v>28</v>
      </c>
      <c r="M30" s="18">
        <f t="shared" si="0"/>
        <v>7.7804031134632634E-2</v>
      </c>
      <c r="N30" s="18">
        <f t="shared" si="1"/>
        <v>0.36038117953094367</v>
      </c>
      <c r="O30" s="18">
        <f t="shared" si="2"/>
        <v>5.2299067684421129E-2</v>
      </c>
      <c r="P30" s="18">
        <f t="shared" si="3"/>
        <v>0.47671650437017582</v>
      </c>
      <c r="Q30" s="12">
        <f>'HbA1c-1516'!$M$187</f>
        <v>0.17899999999999999</v>
      </c>
    </row>
    <row r="31" spans="1:17" x14ac:dyDescent="0.25">
      <c r="A31" t="s">
        <v>732</v>
      </c>
      <c r="B31" s="3" t="str">
        <f>VLOOKUP($A31,'Unit list'!$B$4:$D$176,3,0)</f>
        <v>West Midlands</v>
      </c>
      <c r="D31" s="182">
        <v>119</v>
      </c>
      <c r="E31" s="179">
        <v>0.15022382046377036</v>
      </c>
      <c r="F31" s="181">
        <f>IF($B31='Unit list'!$D$1,D31,-1)</f>
        <v>-1</v>
      </c>
      <c r="G31" s="12">
        <f>IF($B31='Unit list'!$D$1,E31,-1)</f>
        <v>-1</v>
      </c>
      <c r="H31" s="15">
        <f>IF($A31='Unit list'!$A$1,D31,-1)</f>
        <v>-1</v>
      </c>
      <c r="I31" s="12">
        <f>IF($A31='Unit list'!$A$1,E31,-1)</f>
        <v>-1</v>
      </c>
      <c r="J31" s="16"/>
      <c r="K31" s="11">
        <f t="shared" si="4"/>
        <v>29</v>
      </c>
      <c r="L31" s="17">
        <v>29</v>
      </c>
      <c r="M31" s="18">
        <f t="shared" si="0"/>
        <v>7.8916281941300681E-2</v>
      </c>
      <c r="N31" s="18">
        <f t="shared" si="1"/>
        <v>0.35683880210203012</v>
      </c>
      <c r="O31" s="18">
        <f t="shared" si="2"/>
        <v>5.3339497971186221E-2</v>
      </c>
      <c r="P31" s="18">
        <f t="shared" si="3"/>
        <v>0.47150423406909392</v>
      </c>
      <c r="Q31" s="12">
        <f>'HbA1c-1516'!$M$187</f>
        <v>0.17899999999999999</v>
      </c>
    </row>
    <row r="32" spans="1:17" x14ac:dyDescent="0.25">
      <c r="A32" t="s">
        <v>733</v>
      </c>
      <c r="B32" s="3" t="str">
        <f>VLOOKUP($A32,'Unit list'!$B$4:$D$176,3,0)</f>
        <v>South Central</v>
      </c>
      <c r="D32" s="182">
        <v>111</v>
      </c>
      <c r="E32" s="179">
        <v>0.18289532337246137</v>
      </c>
      <c r="F32" s="181">
        <f>IF($B32='Unit list'!$D$1,D32,-1)</f>
        <v>-1</v>
      </c>
      <c r="G32" s="12">
        <f>IF($B32='Unit list'!$D$1,E32,-1)</f>
        <v>-1</v>
      </c>
      <c r="H32" s="15">
        <f>IF($A32='Unit list'!$A$1,D32,-1)</f>
        <v>-1</v>
      </c>
      <c r="I32" s="12">
        <f>IF($A32='Unit list'!$A$1,E32,-1)</f>
        <v>-1</v>
      </c>
      <c r="J32" s="16"/>
      <c r="K32" s="11">
        <f t="shared" si="4"/>
        <v>30</v>
      </c>
      <c r="L32" s="17">
        <v>30</v>
      </c>
      <c r="M32" s="18">
        <f t="shared" si="0"/>
        <v>7.9989416800109236E-2</v>
      </c>
      <c r="N32" s="18">
        <f t="shared" si="1"/>
        <v>0.35347850476284176</v>
      </c>
      <c r="O32" s="18">
        <f t="shared" si="2"/>
        <v>5.4351617102833254E-2</v>
      </c>
      <c r="P32" s="18">
        <f t="shared" si="3"/>
        <v>0.46652846941780063</v>
      </c>
      <c r="Q32" s="12">
        <f>'HbA1c-1516'!$M$187</f>
        <v>0.17899999999999999</v>
      </c>
    </row>
    <row r="33" spans="1:17" x14ac:dyDescent="0.25">
      <c r="A33" t="s">
        <v>734</v>
      </c>
      <c r="B33" s="3" t="str">
        <f>VLOOKUP($A33,'Unit list'!$B$4:$D$176,3,0)</f>
        <v>South Central</v>
      </c>
      <c r="D33" s="182">
        <v>227</v>
      </c>
      <c r="E33" s="179">
        <v>7.8608484879679696E-2</v>
      </c>
      <c r="F33" s="181">
        <f>IF($B33='Unit list'!$D$1,D33,-1)</f>
        <v>-1</v>
      </c>
      <c r="G33" s="12">
        <f>IF($B33='Unit list'!$D$1,E33,-1)</f>
        <v>-1</v>
      </c>
      <c r="H33" s="15">
        <f>IF($A33='Unit list'!$A$1,D33,-1)</f>
        <v>-1</v>
      </c>
      <c r="I33" s="12">
        <f>IF($A33='Unit list'!$A$1,E33,-1)</f>
        <v>-1</v>
      </c>
      <c r="J33" s="16"/>
      <c r="K33" s="11">
        <f t="shared" si="4"/>
        <v>31</v>
      </c>
      <c r="L33" s="17">
        <v>31</v>
      </c>
      <c r="M33" s="18">
        <f t="shared" si="0"/>
        <v>8.1025753526151101E-2</v>
      </c>
      <c r="N33" s="18">
        <f t="shared" si="1"/>
        <v>0.35028571433681654</v>
      </c>
      <c r="O33" s="18">
        <f t="shared" si="2"/>
        <v>5.533674575609214E-2</v>
      </c>
      <c r="P33" s="18">
        <f t="shared" si="3"/>
        <v>0.4617725364206488</v>
      </c>
      <c r="Q33" s="12">
        <f>'HbA1c-1516'!$M$187</f>
        <v>0.17899999999999999</v>
      </c>
    </row>
    <row r="34" spans="1:17" x14ac:dyDescent="0.25">
      <c r="A34" t="s">
        <v>735</v>
      </c>
      <c r="B34" s="3" t="str">
        <f>VLOOKUP($A34,'Unit list'!$B$4:$D$176,3,0)</f>
        <v>London and South East</v>
      </c>
      <c r="D34" s="182">
        <v>128</v>
      </c>
      <c r="E34" s="179">
        <v>0.11078244215062352</v>
      </c>
      <c r="F34" s="181">
        <f>IF($B34='Unit list'!$D$1,D34,-1)</f>
        <v>-1</v>
      </c>
      <c r="G34" s="12">
        <f>IF($B34='Unit list'!$D$1,E34,-1)</f>
        <v>-1</v>
      </c>
      <c r="H34" s="15">
        <f>IF($A34='Unit list'!$A$1,D34,-1)</f>
        <v>-1</v>
      </c>
      <c r="I34" s="12">
        <f>IF($A34='Unit list'!$A$1,E34,-1)</f>
        <v>-1</v>
      </c>
      <c r="J34" s="16"/>
      <c r="K34" s="11">
        <f t="shared" si="4"/>
        <v>32</v>
      </c>
      <c r="L34" s="17">
        <v>32</v>
      </c>
      <c r="M34" s="18">
        <f t="shared" si="0"/>
        <v>8.2027418531486221E-2</v>
      </c>
      <c r="N34" s="18">
        <f t="shared" si="1"/>
        <v>0.34724741089685573</v>
      </c>
      <c r="O34" s="18">
        <f t="shared" si="2"/>
        <v>5.6296117738023878E-2</v>
      </c>
      <c r="P34" s="18">
        <f t="shared" si="3"/>
        <v>0.45722132767414353</v>
      </c>
      <c r="Q34" s="12">
        <f>'HbA1c-1516'!$M$187</f>
        <v>0.17899999999999999</v>
      </c>
    </row>
    <row r="35" spans="1:17" x14ac:dyDescent="0.25">
      <c r="A35" t="s">
        <v>736</v>
      </c>
      <c r="B35" s="3" t="str">
        <f>VLOOKUP($A35,'Unit list'!$B$4:$D$176,3,0)</f>
        <v>South Central</v>
      </c>
      <c r="D35" s="182">
        <v>104</v>
      </c>
      <c r="E35" s="179">
        <v>0.22610485535744881</v>
      </c>
      <c r="F35" s="181">
        <f>IF($B35='Unit list'!$D$1,D35,-1)</f>
        <v>-1</v>
      </c>
      <c r="G35" s="12">
        <f>IF($B35='Unit list'!$D$1,E35,-1)</f>
        <v>-1</v>
      </c>
      <c r="H35" s="15">
        <f>IF($A35='Unit list'!$A$1,D35,-1)</f>
        <v>-1</v>
      </c>
      <c r="I35" s="12">
        <f>IF($A35='Unit list'!$A$1,E35,-1)</f>
        <v>-1</v>
      </c>
      <c r="J35" s="16"/>
      <c r="K35" s="11">
        <f t="shared" si="4"/>
        <v>33</v>
      </c>
      <c r="L35" s="17">
        <v>33</v>
      </c>
      <c r="M35" s="18">
        <f t="shared" si="0"/>
        <v>8.2996366921108497E-2</v>
      </c>
      <c r="N35" s="18">
        <f t="shared" si="1"/>
        <v>0.34435192361769812</v>
      </c>
      <c r="O35" s="18">
        <f t="shared" si="2"/>
        <v>5.7230887317168383E-2</v>
      </c>
      <c r="P35" s="18">
        <f t="shared" si="3"/>
        <v>0.45286112054176059</v>
      </c>
      <c r="Q35" s="12">
        <f>'HbA1c-1516'!$M$187</f>
        <v>0.17899999999999999</v>
      </c>
    </row>
    <row r="36" spans="1:17" x14ac:dyDescent="0.25">
      <c r="A36" t="s">
        <v>737</v>
      </c>
      <c r="B36" s="3" t="str">
        <f>VLOOKUP($A36,'Unit list'!$B$4:$D$176,3,0)</f>
        <v>West Midlands</v>
      </c>
      <c r="D36" s="182">
        <v>239</v>
      </c>
      <c r="E36" s="179">
        <v>0.28141452229329933</v>
      </c>
      <c r="F36" s="181">
        <f>IF($B36='Unit list'!$D$1,D36,-1)</f>
        <v>-1</v>
      </c>
      <c r="G36" s="12">
        <f>IF($B36='Unit list'!$D$1,E36,-1)</f>
        <v>-1</v>
      </c>
      <c r="H36" s="15">
        <f>IF($A36='Unit list'!$A$1,D36,-1)</f>
        <v>-1</v>
      </c>
      <c r="I36" s="12">
        <f>IF($A36='Unit list'!$A$1,E36,-1)</f>
        <v>-1</v>
      </c>
      <c r="J36" s="16"/>
      <c r="K36" s="11">
        <f t="shared" si="4"/>
        <v>34</v>
      </c>
      <c r="L36" s="17">
        <v>34</v>
      </c>
      <c r="M36" s="18">
        <f t="shared" si="0"/>
        <v>8.3934400047329868E-2</v>
      </c>
      <c r="N36" s="18">
        <f t="shared" si="1"/>
        <v>0.341588758233489</v>
      </c>
      <c r="O36" s="18">
        <f t="shared" si="2"/>
        <v>5.8142135803773573E-2</v>
      </c>
      <c r="P36" s="18">
        <f t="shared" si="3"/>
        <v>0.44867942024080859</v>
      </c>
      <c r="Q36" s="12">
        <f>'HbA1c-1516'!$M$187</f>
        <v>0.17899999999999999</v>
      </c>
    </row>
    <row r="37" spans="1:17" x14ac:dyDescent="0.25">
      <c r="A37" t="s">
        <v>738</v>
      </c>
      <c r="B37" s="3" t="str">
        <f>VLOOKUP($A37,'Unit list'!$B$4:$D$176,3,0)</f>
        <v>East of England</v>
      </c>
      <c r="D37" s="182">
        <v>252</v>
      </c>
      <c r="E37" s="179">
        <v>0.17642386294677892</v>
      </c>
      <c r="F37" s="181">
        <f>IF($B37='Unit list'!$D$1,D37,-1)</f>
        <v>252</v>
      </c>
      <c r="G37" s="12">
        <f>IF($B37='Unit list'!$D$1,E37,-1)</f>
        <v>0.17642386294677892</v>
      </c>
      <c r="H37" s="15">
        <f>IF($A37='Unit list'!$A$1,D37,-1)</f>
        <v>252</v>
      </c>
      <c r="I37" s="12">
        <f>IF($A37='Unit list'!$A$1,E37,-1)</f>
        <v>0.17642386294677892</v>
      </c>
      <c r="J37" s="16"/>
      <c r="K37" s="11">
        <f t="shared" si="4"/>
        <v>35</v>
      </c>
      <c r="L37" s="17">
        <v>35</v>
      </c>
      <c r="M37" s="18">
        <f t="shared" si="0"/>
        <v>8.484318089628308E-2</v>
      </c>
      <c r="N37" s="18">
        <f t="shared" si="1"/>
        <v>0.3389484505098006</v>
      </c>
      <c r="O37" s="18">
        <f t="shared" si="2"/>
        <v>5.9030877469114389E-2</v>
      </c>
      <c r="P37" s="18">
        <f t="shared" si="3"/>
        <v>0.44466482393219686</v>
      </c>
      <c r="Q37" s="12">
        <f>'HbA1c-1516'!$M$187</f>
        <v>0.17899999999999999</v>
      </c>
    </row>
    <row r="38" spans="1:17" x14ac:dyDescent="0.25">
      <c r="A38" t="s">
        <v>739</v>
      </c>
      <c r="B38" s="3" t="str">
        <f>VLOOKUP($A38,'Unit list'!$B$4:$D$176,3,0)</f>
        <v>East Midlands</v>
      </c>
      <c r="D38" s="182">
        <v>280</v>
      </c>
      <c r="E38" s="179">
        <v>8.0419733573241919E-2</v>
      </c>
      <c r="F38" s="181">
        <f>IF($B38='Unit list'!$D$1,D38,-1)</f>
        <v>-1</v>
      </c>
      <c r="G38" s="12">
        <f>IF($B38='Unit list'!$D$1,E38,-1)</f>
        <v>-1</v>
      </c>
      <c r="H38" s="15">
        <f>IF($A38='Unit list'!$A$1,D38,-1)</f>
        <v>-1</v>
      </c>
      <c r="I38" s="12">
        <f>IF($A38='Unit list'!$A$1,E38,-1)</f>
        <v>-1</v>
      </c>
      <c r="J38" s="16"/>
      <c r="K38" s="11">
        <f t="shared" si="4"/>
        <v>36</v>
      </c>
      <c r="L38" s="17">
        <v>36</v>
      </c>
      <c r="M38" s="18">
        <f t="shared" si="0"/>
        <v>8.572424761794388E-2</v>
      </c>
      <c r="N38" s="18">
        <f t="shared" si="1"/>
        <v>0.33642244124517068</v>
      </c>
      <c r="O38" s="18">
        <f t="shared" si="2"/>
        <v>5.9898064881609071E-2</v>
      </c>
      <c r="P38" s="18">
        <f t="shared" si="3"/>
        <v>0.44080690259150446</v>
      </c>
      <c r="Q38" s="12">
        <f>'HbA1c-1516'!$M$187</f>
        <v>0.17899999999999999</v>
      </c>
    </row>
    <row r="39" spans="1:17" x14ac:dyDescent="0.25">
      <c r="A39" t="s">
        <v>740</v>
      </c>
      <c r="B39" s="3" t="str">
        <f>VLOOKUP($A39,'Unit list'!$B$4:$D$176,3,0)</f>
        <v>London and South East</v>
      </c>
      <c r="D39" s="182">
        <v>85</v>
      </c>
      <c r="E39" s="179">
        <v>0.15242905643620924</v>
      </c>
      <c r="F39" s="181">
        <f>IF($B39='Unit list'!$D$1,D39,-1)</f>
        <v>-1</v>
      </c>
      <c r="G39" s="12">
        <f>IF($B39='Unit list'!$D$1,E39,-1)</f>
        <v>-1</v>
      </c>
      <c r="H39" s="15">
        <f>IF($A39='Unit list'!$A$1,D39,-1)</f>
        <v>-1</v>
      </c>
      <c r="I39" s="12">
        <f>IF($A39='Unit list'!$A$1,E39,-1)</f>
        <v>-1</v>
      </c>
      <c r="J39" s="16"/>
      <c r="K39" s="11">
        <f t="shared" si="4"/>
        <v>37</v>
      </c>
      <c r="L39" s="17">
        <v>37</v>
      </c>
      <c r="M39" s="18">
        <f t="shared" si="0"/>
        <v>8.6579025460330611E-2</v>
      </c>
      <c r="N39" s="18">
        <f t="shared" si="1"/>
        <v>0.33400296918238565</v>
      </c>
      <c r="O39" s="18">
        <f t="shared" si="2"/>
        <v>6.0744593727011867E-2</v>
      </c>
      <c r="P39" s="18">
        <f t="shared" si="3"/>
        <v>0.43709609799391747</v>
      </c>
      <c r="Q39" s="12">
        <f>'HbA1c-1516'!$M$187</f>
        <v>0.17899999999999999</v>
      </c>
    </row>
    <row r="40" spans="1:17" x14ac:dyDescent="0.25">
      <c r="A40" t="s">
        <v>741</v>
      </c>
      <c r="B40" s="3" t="str">
        <f>VLOOKUP($A40,'Unit list'!$B$4:$D$176,3,0)</f>
        <v>Yorkshire and Humber</v>
      </c>
      <c r="D40" s="182">
        <v>85</v>
      </c>
      <c r="E40" s="179">
        <v>0.14234045049620328</v>
      </c>
      <c r="F40" s="181">
        <f>IF($B40='Unit list'!$D$1,D40,-1)</f>
        <v>-1</v>
      </c>
      <c r="G40" s="12">
        <f>IF($B40='Unit list'!$D$1,E40,-1)</f>
        <v>-1</v>
      </c>
      <c r="H40" s="15">
        <f>IF($A40='Unit list'!$A$1,D40,-1)</f>
        <v>-1</v>
      </c>
      <c r="I40" s="12">
        <f>IF($A40='Unit list'!$A$1,E40,-1)</f>
        <v>-1</v>
      </c>
      <c r="J40" s="16"/>
      <c r="K40" s="11">
        <f t="shared" si="4"/>
        <v>38</v>
      </c>
      <c r="L40" s="17">
        <v>38</v>
      </c>
      <c r="M40" s="18">
        <f t="shared" si="0"/>
        <v>8.7408837327005107E-2</v>
      </c>
      <c r="N40" s="18">
        <f t="shared" si="1"/>
        <v>0.33168297889116022</v>
      </c>
      <c r="O40" s="18">
        <f t="shared" si="2"/>
        <v>6.1571307171108605E-2</v>
      </c>
      <c r="P40" s="18">
        <f t="shared" si="3"/>
        <v>0.43352363259458548</v>
      </c>
      <c r="Q40" s="12">
        <f>'HbA1c-1516'!$M$187</f>
        <v>0.17899999999999999</v>
      </c>
    </row>
    <row r="41" spans="1:17" x14ac:dyDescent="0.25">
      <c r="A41" t="s">
        <v>742</v>
      </c>
      <c r="B41" s="3" t="str">
        <f>VLOOKUP($A41,'Unit list'!$B$4:$D$176,3,0)</f>
        <v>East Midlands</v>
      </c>
      <c r="D41" s="182">
        <v>120</v>
      </c>
      <c r="E41" s="179">
        <v>0.23960543624659408</v>
      </c>
      <c r="F41" s="181">
        <f>IF($B41='Unit list'!$D$1,D41,-1)</f>
        <v>-1</v>
      </c>
      <c r="G41" s="12">
        <f>IF($B41='Unit list'!$D$1,E41,-1)</f>
        <v>-1</v>
      </c>
      <c r="H41" s="15">
        <f>IF($A41='Unit list'!$A$1,D41,-1)</f>
        <v>-1</v>
      </c>
      <c r="I41" s="12">
        <f>IF($A41='Unit list'!$A$1,E41,-1)</f>
        <v>-1</v>
      </c>
      <c r="J41" s="16"/>
      <c r="K41" s="11">
        <f t="shared" si="4"/>
        <v>39</v>
      </c>
      <c r="L41" s="17">
        <v>39</v>
      </c>
      <c r="M41" s="18">
        <f t="shared" si="0"/>
        <v>8.821491314283561E-2</v>
      </c>
      <c r="N41" s="18">
        <f t="shared" si="1"/>
        <v>0.32945604122397082</v>
      </c>
      <c r="O41" s="18">
        <f t="shared" si="2"/>
        <v>6.2378999815784951E-2</v>
      </c>
      <c r="P41" s="18">
        <f t="shared" si="3"/>
        <v>0.43008143045150271</v>
      </c>
      <c r="Q41" s="12">
        <f>'HbA1c-1516'!$M$187</f>
        <v>0.17899999999999999</v>
      </c>
    </row>
    <row r="42" spans="1:17" x14ac:dyDescent="0.25">
      <c r="A42" t="s">
        <v>743</v>
      </c>
      <c r="B42" s="3" t="str">
        <f>VLOOKUP($A42,'Unit list'!$B$4:$D$176,3,0)</f>
        <v>North West</v>
      </c>
      <c r="D42" s="182">
        <v>147</v>
      </c>
      <c r="E42" s="179">
        <v>9.0525334219485318E-2</v>
      </c>
      <c r="F42" s="181">
        <f>IF($B42='Unit list'!$D$1,D42,-1)</f>
        <v>-1</v>
      </c>
      <c r="G42" s="12">
        <f>IF($B42='Unit list'!$D$1,E42,-1)</f>
        <v>-1</v>
      </c>
      <c r="H42" s="15">
        <f>IF($A42='Unit list'!$A$1,D42,-1)</f>
        <v>-1</v>
      </c>
      <c r="I42" s="12">
        <f>IF($A42='Unit list'!$A$1,E42,-1)</f>
        <v>-1</v>
      </c>
      <c r="J42" s="16"/>
      <c r="K42" s="11">
        <f t="shared" si="4"/>
        <v>40</v>
      </c>
      <c r="L42" s="17">
        <v>40</v>
      </c>
      <c r="M42" s="18">
        <f t="shared" si="0"/>
        <v>8.8998398184758618E-2</v>
      </c>
      <c r="N42" s="18">
        <f t="shared" si="1"/>
        <v>0.32731628437747606</v>
      </c>
      <c r="O42" s="18">
        <f t="shared" si="2"/>
        <v>6.31684212928805E-2</v>
      </c>
      <c r="P42" s="18">
        <f t="shared" si="3"/>
        <v>0.42676204763703701</v>
      </c>
      <c r="Q42" s="12">
        <f>'HbA1c-1516'!$M$187</f>
        <v>0.17899999999999999</v>
      </c>
    </row>
    <row r="43" spans="1:17" x14ac:dyDescent="0.25">
      <c r="A43" t="s">
        <v>744</v>
      </c>
      <c r="B43" s="3" t="str">
        <f>VLOOKUP($A43,'Unit list'!$B$4:$D$176,3,0)</f>
        <v>London and South East</v>
      </c>
      <c r="D43" s="182">
        <v>183</v>
      </c>
      <c r="E43" s="179">
        <v>0.34704918811206681</v>
      </c>
      <c r="F43" s="181">
        <f>IF($B43='Unit list'!$D$1,D43,-1)</f>
        <v>-1</v>
      </c>
      <c r="G43" s="12">
        <f>IF($B43='Unit list'!$D$1,E43,-1)</f>
        <v>-1</v>
      </c>
      <c r="H43" s="15">
        <f>IF($A43='Unit list'!$A$1,D43,-1)</f>
        <v>-1</v>
      </c>
      <c r="I43" s="12">
        <f>IF($A43='Unit list'!$A$1,E43,-1)</f>
        <v>-1</v>
      </c>
      <c r="J43" s="16"/>
      <c r="K43" s="11">
        <f t="shared" si="4"/>
        <v>41</v>
      </c>
      <c r="L43" s="17">
        <v>41</v>
      </c>
      <c r="M43" s="18">
        <f t="shared" si="0"/>
        <v>8.9760360510850692E-2</v>
      </c>
      <c r="N43" s="18">
        <f t="shared" si="1"/>
        <v>0.32525833393733128</v>
      </c>
      <c r="O43" s="18">
        <f t="shared" si="2"/>
        <v>6.3940279534701897E-2</v>
      </c>
      <c r="P43" s="18">
        <f t="shared" si="3"/>
        <v>0.42355861082993751</v>
      </c>
      <c r="Q43" s="12">
        <f>'HbA1c-1516'!$M$187</f>
        <v>0.17899999999999999</v>
      </c>
    </row>
    <row r="44" spans="1:17" x14ac:dyDescent="0.25">
      <c r="A44" t="s">
        <v>745</v>
      </c>
      <c r="B44" s="3" t="str">
        <f>VLOOKUP($A44,'Unit list'!$B$4:$D$176,3,0)</f>
        <v>Wales</v>
      </c>
      <c r="D44" s="182">
        <v>79</v>
      </c>
      <c r="E44" s="179">
        <v>0.17766851860678529</v>
      </c>
      <c r="F44" s="181">
        <f>IF($B44='Unit list'!$D$1,D44,-1)</f>
        <v>-1</v>
      </c>
      <c r="G44" s="12">
        <f>IF($B44='Unit list'!$D$1,E44,-1)</f>
        <v>-1</v>
      </c>
      <c r="H44" s="15">
        <f>IF($A44='Unit list'!$A$1,D44,-1)</f>
        <v>-1</v>
      </c>
      <c r="I44" s="12">
        <f>IF($A44='Unit list'!$A$1,E44,-1)</f>
        <v>-1</v>
      </c>
      <c r="J44" s="16"/>
      <c r="K44" s="11">
        <f t="shared" si="4"/>
        <v>42</v>
      </c>
      <c r="L44" s="17">
        <v>42</v>
      </c>
      <c r="M44" s="18">
        <f t="shared" si="0"/>
        <v>9.0501797601504425E-2</v>
      </c>
      <c r="N44" s="18">
        <f t="shared" si="1"/>
        <v>0.3232772605626818</v>
      </c>
      <c r="O44" s="18">
        <f t="shared" si="2"/>
        <v>6.4695243755299614E-2</v>
      </c>
      <c r="P44" s="18">
        <f t="shared" si="3"/>
        <v>0.4204647629823911</v>
      </c>
      <c r="Q44" s="12">
        <f>'HbA1c-1516'!$M$187</f>
        <v>0.17899999999999999</v>
      </c>
    </row>
    <row r="45" spans="1:17" x14ac:dyDescent="0.25">
      <c r="A45" t="s">
        <v>746</v>
      </c>
      <c r="B45" s="3" t="str">
        <f>VLOOKUP($A45,'Unit list'!$B$4:$D$176,3,0)</f>
        <v>Yorkshire and Humber</v>
      </c>
      <c r="D45" s="182">
        <v>109</v>
      </c>
      <c r="E45" s="179">
        <v>0.24126458617516408</v>
      </c>
      <c r="F45" s="181">
        <f>IF($B45='Unit list'!$D$1,D45,-1)</f>
        <v>-1</v>
      </c>
      <c r="G45" s="12">
        <f>IF($B45='Unit list'!$D$1,E45,-1)</f>
        <v>-1</v>
      </c>
      <c r="H45" s="15">
        <f>IF($A45='Unit list'!$A$1,D45,-1)</f>
        <v>-1</v>
      </c>
      <c r="I45" s="12">
        <f>IF($A45='Unit list'!$A$1,E45,-1)</f>
        <v>-1</v>
      </c>
      <c r="J45" s="16"/>
      <c r="K45" s="11">
        <f t="shared" si="4"/>
        <v>43</v>
      </c>
      <c r="L45" s="17">
        <v>43</v>
      </c>
      <c r="M45" s="18">
        <f t="shared" si="0"/>
        <v>9.12236423101703E-2</v>
      </c>
      <c r="N45" s="18">
        <f t="shared" si="1"/>
        <v>0.32136853419231315</v>
      </c>
      <c r="O45" s="18">
        <f t="shared" si="2"/>
        <v>6.5433947172506238E-2</v>
      </c>
      <c r="P45" s="18">
        <f t="shared" si="3"/>
        <v>0.41747461512470563</v>
      </c>
      <c r="Q45" s="12">
        <f>'HbA1c-1516'!$M$187</f>
        <v>0.17899999999999999</v>
      </c>
    </row>
    <row r="46" spans="1:17" x14ac:dyDescent="0.25">
      <c r="A46" t="s">
        <v>747</v>
      </c>
      <c r="B46" s="3" t="str">
        <f>VLOOKUP($A46,'Unit list'!$B$4:$D$176,3,0)</f>
        <v>South Central</v>
      </c>
      <c r="D46" s="182">
        <v>203</v>
      </c>
      <c r="E46" s="179">
        <v>0.18512145455543283</v>
      </c>
      <c r="F46" s="181">
        <f>IF($B46='Unit list'!$D$1,D46,-1)</f>
        <v>-1</v>
      </c>
      <c r="G46" s="12">
        <f>IF($B46='Unit list'!$D$1,E46,-1)</f>
        <v>-1</v>
      </c>
      <c r="H46" s="15">
        <f>IF($A46='Unit list'!$A$1,D46,-1)</f>
        <v>-1</v>
      </c>
      <c r="I46" s="12">
        <f>IF($A46='Unit list'!$A$1,E46,-1)</f>
        <v>-1</v>
      </c>
      <c r="J46" s="16"/>
      <c r="K46" s="11">
        <f t="shared" si="4"/>
        <v>44</v>
      </c>
      <c r="L46" s="17">
        <v>43</v>
      </c>
      <c r="M46" s="18">
        <f t="shared" si="0"/>
        <v>9.12236423101703E-2</v>
      </c>
      <c r="N46" s="18">
        <f t="shared" si="1"/>
        <v>0.32136853419231315</v>
      </c>
      <c r="O46" s="18">
        <f t="shared" si="2"/>
        <v>6.5433947172506238E-2</v>
      </c>
      <c r="P46" s="18">
        <f t="shared" si="3"/>
        <v>0.41747461512470563</v>
      </c>
      <c r="Q46" s="12">
        <f>'HbA1c-1516'!$M$187</f>
        <v>0.17899999999999999</v>
      </c>
    </row>
    <row r="47" spans="1:17" x14ac:dyDescent="0.25">
      <c r="A47" t="s">
        <v>748</v>
      </c>
      <c r="B47" s="3" t="str">
        <f>VLOOKUP($A47,'Unit list'!$B$4:$D$176,3,0)</f>
        <v>East Midlands</v>
      </c>
      <c r="D47" s="182">
        <v>291</v>
      </c>
      <c r="E47" s="179">
        <v>0.23103783354959614</v>
      </c>
      <c r="F47" s="181">
        <f>IF($B47='Unit list'!$D$1,D47,-1)</f>
        <v>-1</v>
      </c>
      <c r="G47" s="12">
        <f>IF($B47='Unit list'!$D$1,E47,-1)</f>
        <v>-1</v>
      </c>
      <c r="H47" s="15">
        <f>IF($A47='Unit list'!$A$1,D47,-1)</f>
        <v>-1</v>
      </c>
      <c r="I47" s="12">
        <f>IF($A47='Unit list'!$A$1,E47,-1)</f>
        <v>-1</v>
      </c>
      <c r="J47" s="16"/>
      <c r="K47" s="11">
        <f t="shared" si="4"/>
        <v>45</v>
      </c>
      <c r="L47" s="17">
        <v>44</v>
      </c>
      <c r="M47" s="18">
        <f t="shared" si="0"/>
        <v>9.1926768207414633E-2</v>
      </c>
      <c r="N47" s="18">
        <f t="shared" si="1"/>
        <v>0.31952798383825692</v>
      </c>
      <c r="O47" s="18">
        <f t="shared" si="2"/>
        <v>6.6156989497174398E-2</v>
      </c>
      <c r="P47" s="18">
        <f t="shared" si="3"/>
        <v>0.41458270350993803</v>
      </c>
      <c r="Q47" s="12">
        <f>'HbA1c-1516'!$M$187</f>
        <v>0.17899999999999999</v>
      </c>
    </row>
    <row r="48" spans="1:17" x14ac:dyDescent="0.25">
      <c r="A48" t="s">
        <v>749</v>
      </c>
      <c r="B48" s="3" t="str">
        <f>VLOOKUP($A48,'Unit list'!$B$4:$D$176,3,0)</f>
        <v>Wales</v>
      </c>
      <c r="D48" s="182">
        <v>80</v>
      </c>
      <c r="E48" s="179">
        <v>0.14815376990483844</v>
      </c>
      <c r="F48" s="181">
        <f>IF($B48='Unit list'!$D$1,D48,-1)</f>
        <v>-1</v>
      </c>
      <c r="G48" s="12">
        <f>IF($B48='Unit list'!$D$1,E48,-1)</f>
        <v>-1</v>
      </c>
      <c r="H48" s="15">
        <f>IF($A48='Unit list'!$A$1,D48,-1)</f>
        <v>-1</v>
      </c>
      <c r="I48" s="12">
        <f>IF($A48='Unit list'!$A$1,E48,-1)</f>
        <v>-1</v>
      </c>
      <c r="J48" s="16"/>
      <c r="K48" s="11">
        <f t="shared" si="4"/>
        <v>46</v>
      </c>
      <c r="L48" s="17">
        <v>45</v>
      </c>
      <c r="M48" s="18">
        <f t="shared" si="0"/>
        <v>9.2611994390481026E-2</v>
      </c>
      <c r="N48" s="18">
        <f t="shared" si="1"/>
        <v>0.31775176218307211</v>
      </c>
      <c r="O48" s="18">
        <f t="shared" si="2"/>
        <v>6.6864939212973262E-2</v>
      </c>
      <c r="P48" s="18">
        <f t="shared" si="3"/>
        <v>0.41178395141748197</v>
      </c>
      <c r="Q48" s="12">
        <f>'HbA1c-1516'!$M$187</f>
        <v>0.17899999999999999</v>
      </c>
    </row>
    <row r="49" spans="1:17" x14ac:dyDescent="0.25">
      <c r="A49" t="s">
        <v>750</v>
      </c>
      <c r="B49" s="3" t="str">
        <f>VLOOKUP($A49,'Unit list'!$B$4:$D$176,3,0)</f>
        <v>London and South East</v>
      </c>
      <c r="D49" s="182">
        <v>147</v>
      </c>
      <c r="E49" s="179">
        <v>0.11640981488687181</v>
      </c>
      <c r="F49" s="181">
        <f>IF($B49='Unit list'!$D$1,D49,-1)</f>
        <v>-1</v>
      </c>
      <c r="G49" s="12">
        <f>IF($B49='Unit list'!$D$1,E49,-1)</f>
        <v>-1</v>
      </c>
      <c r="H49" s="15">
        <f>IF($A49='Unit list'!$A$1,D49,-1)</f>
        <v>-1</v>
      </c>
      <c r="I49" s="12">
        <f>IF($A49='Unit list'!$A$1,E49,-1)</f>
        <v>-1</v>
      </c>
      <c r="J49" s="16"/>
      <c r="K49" s="11">
        <f t="shared" si="4"/>
        <v>47</v>
      </c>
      <c r="L49" s="17">
        <v>46</v>
      </c>
      <c r="M49" s="18">
        <f t="shared" si="0"/>
        <v>9.3280089820768089E-2</v>
      </c>
      <c r="N49" s="18">
        <f t="shared" si="1"/>
        <v>0.31603631432065959</v>
      </c>
      <c r="O49" s="18">
        <f t="shared" si="2"/>
        <v>6.7558335667420241E-2</v>
      </c>
      <c r="P49" s="18">
        <f t="shared" si="3"/>
        <v>0.40907363503241412</v>
      </c>
      <c r="Q49" s="12">
        <f>'HbA1c-1516'!$M$187</f>
        <v>0.17899999999999999</v>
      </c>
    </row>
    <row r="50" spans="1:17" x14ac:dyDescent="0.25">
      <c r="A50" t="s">
        <v>751</v>
      </c>
      <c r="B50" s="3" t="str">
        <f>VLOOKUP($A50,'Unit list'!$B$4:$D$176,3,0)</f>
        <v>London and South East</v>
      </c>
      <c r="D50" s="182">
        <v>102</v>
      </c>
      <c r="E50" s="179">
        <v>0.17836287543641799</v>
      </c>
      <c r="F50" s="181">
        <f>IF($B50='Unit list'!$D$1,D50,-1)</f>
        <v>-1</v>
      </c>
      <c r="G50" s="12">
        <f>IF($B50='Unit list'!$D$1,E50,-1)</f>
        <v>-1</v>
      </c>
      <c r="H50" s="15">
        <f>IF($A50='Unit list'!$A$1,D50,-1)</f>
        <v>-1</v>
      </c>
      <c r="I50" s="12">
        <f>IF($A50='Unit list'!$A$1,E50,-1)</f>
        <v>-1</v>
      </c>
      <c r="J50" s="16"/>
      <c r="K50" s="11">
        <f t="shared" si="4"/>
        <v>48</v>
      </c>
      <c r="L50" s="17">
        <v>47</v>
      </c>
      <c r="M50" s="18">
        <f t="shared" si="0"/>
        <v>9.393177724333647E-2</v>
      </c>
      <c r="N50" s="18">
        <f t="shared" si="1"/>
        <v>0.31437835008253689</v>
      </c>
      <c r="O50" s="18">
        <f t="shared" si="2"/>
        <v>6.8237690992490746E-2</v>
      </c>
      <c r="P50" s="18">
        <f t="shared" si="3"/>
        <v>0.40644735289963274</v>
      </c>
      <c r="Q50" s="12">
        <f>'HbA1c-1516'!$M$187</f>
        <v>0.17899999999999999</v>
      </c>
    </row>
    <row r="51" spans="1:17" x14ac:dyDescent="0.25">
      <c r="A51" t="s">
        <v>752</v>
      </c>
      <c r="B51" s="3" t="str">
        <f>VLOOKUP($A51,'Unit list'!$B$4:$D$176,3,0)</f>
        <v>London and South East</v>
      </c>
      <c r="D51" s="182">
        <v>213</v>
      </c>
      <c r="E51" s="179">
        <v>0.12528061336581983</v>
      </c>
      <c r="F51" s="181">
        <f>IF($B51='Unit list'!$D$1,D51,-1)</f>
        <v>-1</v>
      </c>
      <c r="G51" s="12">
        <f>IF($B51='Unit list'!$D$1,E51,-1)</f>
        <v>-1</v>
      </c>
      <c r="H51" s="15">
        <f>IF($A51='Unit list'!$A$1,D51,-1)</f>
        <v>-1</v>
      </c>
      <c r="I51" s="12">
        <f>IF($A51='Unit list'!$A$1,E51,-1)</f>
        <v>-1</v>
      </c>
      <c r="J51" s="16"/>
      <c r="K51" s="11">
        <f t="shared" si="4"/>
        <v>49</v>
      </c>
      <c r="L51" s="17">
        <v>48</v>
      </c>
      <c r="M51" s="18">
        <f t="shared" si="0"/>
        <v>9.456773673549447E-2</v>
      </c>
      <c r="N51" s="18">
        <f t="shared" si="1"/>
        <v>0.31277481947609992</v>
      </c>
      <c r="O51" s="18">
        <f t="shared" si="2"/>
        <v>6.8903491871111153E-2</v>
      </c>
      <c r="P51" s="18">
        <f t="shared" si="3"/>
        <v>0.40390099852121331</v>
      </c>
      <c r="Q51" s="12">
        <f>'HbA1c-1516'!$M$187</f>
        <v>0.17899999999999999</v>
      </c>
    </row>
    <row r="52" spans="1:17" x14ac:dyDescent="0.25">
      <c r="A52" t="s">
        <v>753</v>
      </c>
      <c r="B52" s="3" t="str">
        <f>VLOOKUP($A52,'Unit list'!$B$4:$D$176,3,0)</f>
        <v>South West</v>
      </c>
      <c r="D52" s="182">
        <v>185</v>
      </c>
      <c r="E52" s="179">
        <v>0.22151664521983869</v>
      </c>
      <c r="F52" s="181">
        <f>IF($B52='Unit list'!$D$1,D52,-1)</f>
        <v>-1</v>
      </c>
      <c r="G52" s="12">
        <f>IF($B52='Unit list'!$D$1,E52,-1)</f>
        <v>-1</v>
      </c>
      <c r="H52" s="15">
        <f>IF($A52='Unit list'!$A$1,D52,-1)</f>
        <v>-1</v>
      </c>
      <c r="I52" s="12">
        <f>IF($A52='Unit list'!$A$1,E52,-1)</f>
        <v>-1</v>
      </c>
      <c r="J52" s="16"/>
      <c r="K52" s="11">
        <f t="shared" si="4"/>
        <v>50</v>
      </c>
      <c r="L52" s="17">
        <v>49</v>
      </c>
      <c r="M52" s="18">
        <f t="shared" si="0"/>
        <v>9.5188608925477217E-2</v>
      </c>
      <c r="N52" s="18">
        <f t="shared" si="1"/>
        <v>0.31122289083180404</v>
      </c>
      <c r="O52" s="18">
        <f t="shared" si="2"/>
        <v>6.9556201164052575E-2</v>
      </c>
      <c r="P52" s="18">
        <f t="shared" si="3"/>
        <v>0.40143073572413118</v>
      </c>
      <c r="Q52" s="12">
        <f>'HbA1c-1516'!$M$187</f>
        <v>0.17899999999999999</v>
      </c>
    </row>
    <row r="53" spans="1:17" x14ac:dyDescent="0.25">
      <c r="A53" t="s">
        <v>754</v>
      </c>
      <c r="B53" s="3" t="str">
        <f>VLOOKUP($A53,'Unit list'!$B$4:$D$176,3,0)</f>
        <v>London and South East</v>
      </c>
      <c r="D53" s="182">
        <v>99</v>
      </c>
      <c r="E53" s="179">
        <v>0.10893918224979329</v>
      </c>
      <c r="F53" s="181">
        <f>IF($B53='Unit list'!$D$1,D53,-1)</f>
        <v>-1</v>
      </c>
      <c r="G53" s="12">
        <f>IF($B53='Unit list'!$D$1,E53,-1)</f>
        <v>-1</v>
      </c>
      <c r="H53" s="15">
        <f>IF($A53='Unit list'!$A$1,D53,-1)</f>
        <v>-1</v>
      </c>
      <c r="I53" s="12">
        <f>IF($A53='Unit list'!$A$1,E53,-1)</f>
        <v>-1</v>
      </c>
      <c r="J53" s="16"/>
      <c r="K53" s="11">
        <f t="shared" si="4"/>
        <v>51</v>
      </c>
      <c r="L53" s="17">
        <v>50</v>
      </c>
      <c r="M53" s="18">
        <f t="shared" si="0"/>
        <v>9.5794997917066083E-2</v>
      </c>
      <c r="N53" s="18">
        <f t="shared" si="1"/>
        <v>0.3097199313150068</v>
      </c>
      <c r="O53" s="18">
        <f t="shared" si="2"/>
        <v>7.019625941018047E-2</v>
      </c>
      <c r="P53" s="18">
        <f t="shared" si="3"/>
        <v>0.39903297647538011</v>
      </c>
      <c r="Q53" s="12">
        <f>'HbA1c-1516'!$M$187</f>
        <v>0.17899999999999999</v>
      </c>
    </row>
    <row r="54" spans="1:17" x14ac:dyDescent="0.25">
      <c r="A54" t="s">
        <v>755</v>
      </c>
      <c r="B54" s="3" t="str">
        <f>VLOOKUP($A54,'Unit list'!$B$4:$D$176,3,0)</f>
        <v>East Midlands</v>
      </c>
      <c r="D54" s="182">
        <v>158</v>
      </c>
      <c r="E54" s="179">
        <v>0.10821710313534361</v>
      </c>
      <c r="F54" s="181">
        <f>IF($B54='Unit list'!$D$1,D54,-1)</f>
        <v>-1</v>
      </c>
      <c r="G54" s="12">
        <f>IF($B54='Unit list'!$D$1,E54,-1)</f>
        <v>-1</v>
      </c>
      <c r="H54" s="15">
        <f>IF($A54='Unit list'!$A$1,D54,-1)</f>
        <v>-1</v>
      </c>
      <c r="I54" s="12">
        <f>IF($A54='Unit list'!$A$1,E54,-1)</f>
        <v>-1</v>
      </c>
      <c r="J54" s="16"/>
      <c r="K54" s="11">
        <f t="shared" si="4"/>
        <v>52</v>
      </c>
      <c r="L54" s="17">
        <v>51</v>
      </c>
      <c r="M54" s="18">
        <f t="shared" si="0"/>
        <v>9.6387473951555835E-2</v>
      </c>
      <c r="N54" s="18">
        <f t="shared" si="1"/>
        <v>0.30826348950751525</v>
      </c>
      <c r="O54" s="18">
        <f t="shared" si="2"/>
        <v>7.0824086211638479E-2</v>
      </c>
      <c r="P54" s="18">
        <f t="shared" si="3"/>
        <v>0.39670436086398375</v>
      </c>
      <c r="Q54" s="12">
        <f>'HbA1c-1516'!$M$187</f>
        <v>0.17899999999999999</v>
      </c>
    </row>
    <row r="55" spans="1:17" x14ac:dyDescent="0.25">
      <c r="A55" t="s">
        <v>756</v>
      </c>
      <c r="B55" s="3" t="str">
        <f>VLOOKUP($A55,'Unit list'!$B$4:$D$176,3,0)</f>
        <v>West Midlands</v>
      </c>
      <c r="D55" s="182">
        <v>95</v>
      </c>
      <c r="E55" s="179">
        <v>0.21539834172704894</v>
      </c>
      <c r="F55" s="181">
        <f>IF($B55='Unit list'!$D$1,D55,-1)</f>
        <v>-1</v>
      </c>
      <c r="G55" s="12">
        <f>IF($B55='Unit list'!$D$1,E55,-1)</f>
        <v>-1</v>
      </c>
      <c r="H55" s="15">
        <f>IF($A55='Unit list'!$A$1,D55,-1)</f>
        <v>-1</v>
      </c>
      <c r="I55" s="12">
        <f>IF($A55='Unit list'!$A$1,E55,-1)</f>
        <v>-1</v>
      </c>
      <c r="J55" s="16"/>
      <c r="K55" s="11">
        <f t="shared" si="4"/>
        <v>53</v>
      </c>
      <c r="L55" s="17">
        <v>52</v>
      </c>
      <c r="M55" s="18">
        <f t="shared" si="0"/>
        <v>9.6966575834651111E-2</v>
      </c>
      <c r="N55" s="18">
        <f t="shared" si="1"/>
        <v>0.30685127980536031</v>
      </c>
      <c r="O55" s="18">
        <f t="shared" si="2"/>
        <v>7.1440081514331802E-2</v>
      </c>
      <c r="P55" s="18">
        <f t="shared" si="3"/>
        <v>0.39444173900567214</v>
      </c>
      <c r="Q55" s="12">
        <f>'HbA1c-1516'!$M$187</f>
        <v>0.17899999999999999</v>
      </c>
    </row>
    <row r="56" spans="1:17" x14ac:dyDescent="0.25">
      <c r="A56" t="s">
        <v>757</v>
      </c>
      <c r="B56" s="3" t="str">
        <f>VLOOKUP($A56,'Unit list'!$B$4:$D$176,3,0)</f>
        <v>South West</v>
      </c>
      <c r="D56" s="182">
        <v>193</v>
      </c>
      <c r="E56" s="179">
        <v>8.6370140702109979E-2</v>
      </c>
      <c r="F56" s="181">
        <f>IF($B56='Unit list'!$D$1,D56,-1)</f>
        <v>-1</v>
      </c>
      <c r="G56" s="12">
        <f>IF($B56='Unit list'!$D$1,E56,-1)</f>
        <v>-1</v>
      </c>
      <c r="H56" s="15">
        <f>IF($A56='Unit list'!$A$1,D56,-1)</f>
        <v>-1</v>
      </c>
      <c r="I56" s="12">
        <f>IF($A56='Unit list'!$A$1,E56,-1)</f>
        <v>-1</v>
      </c>
      <c r="J56" s="16"/>
      <c r="K56" s="11">
        <f t="shared" si="4"/>
        <v>54</v>
      </c>
      <c r="L56" s="17">
        <v>53</v>
      </c>
      <c r="M56" s="18">
        <f t="shared" si="0"/>
        <v>9.7532813152571673E-2</v>
      </c>
      <c r="N56" s="18">
        <f t="shared" si="1"/>
        <v>0.30548116841432882</v>
      </c>
      <c r="O56" s="18">
        <f t="shared" si="2"/>
        <v>7.2044626793008756E-2</v>
      </c>
      <c r="P56" s="18">
        <f t="shared" si="3"/>
        <v>0.39224215465706758</v>
      </c>
      <c r="Q56" s="12">
        <f>'HbA1c-1516'!$M$187</f>
        <v>0.17899999999999999</v>
      </c>
    </row>
    <row r="57" spans="1:17" x14ac:dyDescent="0.25">
      <c r="A57" t="s">
        <v>758</v>
      </c>
      <c r="B57" s="3" t="str">
        <f>VLOOKUP($A57,'Unit list'!$B$4:$D$176,3,0)</f>
        <v>South West</v>
      </c>
      <c r="D57" s="182">
        <v>177</v>
      </c>
      <c r="E57" s="179">
        <v>0.18121716320718467</v>
      </c>
      <c r="F57" s="181">
        <f>IF($B57='Unit list'!$D$1,D57,-1)</f>
        <v>-1</v>
      </c>
      <c r="G57" s="12">
        <f>IF($B57='Unit list'!$D$1,E57,-1)</f>
        <v>-1</v>
      </c>
      <c r="H57" s="15">
        <f>IF($A57='Unit list'!$A$1,D57,-1)</f>
        <v>-1</v>
      </c>
      <c r="I57" s="12">
        <f>IF($A57='Unit list'!$A$1,E57,-1)</f>
        <v>-1</v>
      </c>
      <c r="J57" s="16"/>
      <c r="K57" s="11">
        <f t="shared" si="4"/>
        <v>55</v>
      </c>
      <c r="L57" s="17">
        <v>54</v>
      </c>
      <c r="M57" s="18">
        <f t="shared" si="0"/>
        <v>9.8086668298785123E-2</v>
      </c>
      <c r="N57" s="18">
        <f t="shared" si="1"/>
        <v>0.3041511607544316</v>
      </c>
      <c r="O57" s="18">
        <f t="shared" si="2"/>
        <v>7.2638086149290529E-2</v>
      </c>
      <c r="P57" s="18">
        <f t="shared" si="3"/>
        <v>0.39010283035290122</v>
      </c>
      <c r="Q57" s="12">
        <f>'HbA1c-1516'!$M$187</f>
        <v>0.17899999999999999</v>
      </c>
    </row>
    <row r="58" spans="1:17" x14ac:dyDescent="0.25">
      <c r="A58" t="s">
        <v>759</v>
      </c>
      <c r="B58" s="3" t="str">
        <f>VLOOKUP($A58,'Unit list'!$B$4:$D$176,3,0)</f>
        <v>North West</v>
      </c>
      <c r="D58" s="182">
        <v>162</v>
      </c>
      <c r="E58" s="179">
        <v>0.11930856880880693</v>
      </c>
      <c r="F58" s="181">
        <f>IF($B58='Unit list'!$D$1,D58,-1)</f>
        <v>-1</v>
      </c>
      <c r="G58" s="12">
        <f>IF($B58='Unit list'!$D$1,E58,-1)</f>
        <v>-1</v>
      </c>
      <c r="H58" s="15">
        <f>IF($A58='Unit list'!$A$1,D58,-1)</f>
        <v>-1</v>
      </c>
      <c r="I58" s="12">
        <f>IF($A58='Unit list'!$A$1,E58,-1)</f>
        <v>-1</v>
      </c>
      <c r="J58" s="16"/>
      <c r="K58" s="11">
        <f t="shared" si="4"/>
        <v>56</v>
      </c>
      <c r="L58" s="17">
        <v>55</v>
      </c>
      <c r="M58" s="18">
        <f t="shared" si="0"/>
        <v>9.8628598330301409E-2</v>
      </c>
      <c r="N58" s="18">
        <f t="shared" si="1"/>
        <v>0.30285939010967</v>
      </c>
      <c r="O58" s="18">
        <f t="shared" si="2"/>
        <v>7.3220807330165297E-2</v>
      </c>
      <c r="P58" s="18">
        <f t="shared" si="3"/>
        <v>0.38802115390275776</v>
      </c>
      <c r="Q58" s="12">
        <f>'HbA1c-1516'!$M$187</f>
        <v>0.17899999999999999</v>
      </c>
    </row>
    <row r="59" spans="1:17" x14ac:dyDescent="0.25">
      <c r="A59" t="s">
        <v>760</v>
      </c>
      <c r="B59" s="3" t="str">
        <f>VLOOKUP($A59,'Unit list'!$B$4:$D$176,3,0)</f>
        <v>East of England</v>
      </c>
      <c r="D59" s="182">
        <v>155</v>
      </c>
      <c r="E59" s="179">
        <v>7.7887332025074779E-2</v>
      </c>
      <c r="F59" s="181">
        <f>IF($B59='Unit list'!$D$1,D59,-1)</f>
        <v>155</v>
      </c>
      <c r="G59" s="12">
        <f>IF($B59='Unit list'!$D$1,E59,-1)</f>
        <v>7.7887332025074779E-2</v>
      </c>
      <c r="H59" s="15">
        <f>IF($A59='Unit list'!$A$1,D59,-1)</f>
        <v>-1</v>
      </c>
      <c r="I59" s="12">
        <f>IF($A59='Unit list'!$A$1,E59,-1)</f>
        <v>-1</v>
      </c>
      <c r="J59" s="16"/>
      <c r="K59" s="11">
        <f t="shared" si="4"/>
        <v>57</v>
      </c>
      <c r="L59" s="17">
        <v>56</v>
      </c>
      <c r="M59" s="18">
        <f t="shared" si="0"/>
        <v>9.9159036670305151E-2</v>
      </c>
      <c r="N59" s="18">
        <f t="shared" si="1"/>
        <v>0.3016041073809172</v>
      </c>
      <c r="O59" s="18">
        <f t="shared" si="2"/>
        <v>7.3793122673716627E-2</v>
      </c>
      <c r="P59" s="18">
        <f t="shared" si="3"/>
        <v>0.3859946661036735</v>
      </c>
      <c r="Q59" s="12">
        <f>'HbA1c-1516'!$M$187</f>
        <v>0.17899999999999999</v>
      </c>
    </row>
    <row r="60" spans="1:17" x14ac:dyDescent="0.25">
      <c r="A60" t="s">
        <v>761</v>
      </c>
      <c r="B60" s="3" t="str">
        <f>VLOOKUP($A60,'Unit list'!$B$4:$D$176,3,0)</f>
        <v>West Midlands</v>
      </c>
      <c r="D60" s="182">
        <v>78</v>
      </c>
      <c r="E60" s="179">
        <v>0.18140813032796804</v>
      </c>
      <c r="F60" s="181">
        <f>IF($B60='Unit list'!$D$1,D60,-1)</f>
        <v>-1</v>
      </c>
      <c r="G60" s="12">
        <f>IF($B60='Unit list'!$D$1,E60,-1)</f>
        <v>-1</v>
      </c>
      <c r="H60" s="15">
        <f>IF($A60='Unit list'!$A$1,D60,-1)</f>
        <v>-1</v>
      </c>
      <c r="I60" s="12">
        <f>IF($A60='Unit list'!$A$1,E60,-1)</f>
        <v>-1</v>
      </c>
      <c r="J60" s="16"/>
      <c r="K60" s="11">
        <f t="shared" si="4"/>
        <v>58</v>
      </c>
      <c r="L60" s="17">
        <v>57</v>
      </c>
      <c r="M60" s="18">
        <f t="shared" si="0"/>
        <v>9.9678394672014461E-2</v>
      </c>
      <c r="N60" s="18">
        <f t="shared" si="1"/>
        <v>0.30038367181806463</v>
      </c>
      <c r="O60" s="18">
        <f t="shared" si="2"/>
        <v>7.4355349988197469E-2</v>
      </c>
      <c r="P60" s="18">
        <f t="shared" si="3"/>
        <v>0.38402104954206789</v>
      </c>
      <c r="Q60" s="12">
        <f>'HbA1c-1516'!$M$187</f>
        <v>0.17899999999999999</v>
      </c>
    </row>
    <row r="61" spans="1:17" x14ac:dyDescent="0.25">
      <c r="A61" t="s">
        <v>762</v>
      </c>
      <c r="B61" s="3" t="str">
        <f>VLOOKUP($A61,'Unit list'!$B$4:$D$176,3,0)</f>
        <v>North West</v>
      </c>
      <c r="D61" s="182">
        <v>362</v>
      </c>
      <c r="E61" s="179">
        <v>0.1631701382712703</v>
      </c>
      <c r="F61" s="181">
        <f>IF($B61='Unit list'!$D$1,D61,-1)</f>
        <v>-1</v>
      </c>
      <c r="G61" s="12">
        <f>IF($B61='Unit list'!$D$1,E61,-1)</f>
        <v>-1</v>
      </c>
      <c r="H61" s="15">
        <f>IF($A61='Unit list'!$A$1,D61,-1)</f>
        <v>-1</v>
      </c>
      <c r="I61" s="12">
        <f>IF($A61='Unit list'!$A$1,E61,-1)</f>
        <v>-1</v>
      </c>
      <c r="J61" s="16"/>
      <c r="K61" s="11">
        <f t="shared" si="4"/>
        <v>59</v>
      </c>
      <c r="L61" s="17">
        <v>58</v>
      </c>
      <c r="M61" s="18">
        <f t="shared" si="0"/>
        <v>0.10018706305701022</v>
      </c>
      <c r="N61" s="18">
        <f t="shared" si="1"/>
        <v>0.29919654262329054</v>
      </c>
      <c r="O61" s="18">
        <f t="shared" si="2"/>
        <v>7.4907793369973386E-2</v>
      </c>
      <c r="P61" s="18">
        <f t="shared" si="3"/>
        <v>0.3820981183733746</v>
      </c>
      <c r="Q61" s="12">
        <f>'HbA1c-1516'!$M$187</f>
        <v>0.17899999999999999</v>
      </c>
    </row>
    <row r="62" spans="1:17" x14ac:dyDescent="0.25">
      <c r="A62" t="s">
        <v>763</v>
      </c>
      <c r="B62" s="3" t="str">
        <f>VLOOKUP($A62,'Unit list'!$B$4:$D$176,3,0)</f>
        <v>South Central</v>
      </c>
      <c r="D62" s="182">
        <v>47</v>
      </c>
      <c r="E62" s="179">
        <v>0.18924970961634846</v>
      </c>
      <c r="F62" s="181">
        <f>IF($B62='Unit list'!$D$1,D62,-1)</f>
        <v>-1</v>
      </c>
      <c r="G62" s="12">
        <f>IF($B62='Unit list'!$D$1,E62,-1)</f>
        <v>-1</v>
      </c>
      <c r="H62" s="15">
        <f>IF($A62='Unit list'!$A$1,D62,-1)</f>
        <v>-1</v>
      </c>
      <c r="I62" s="12">
        <f>IF($A62='Unit list'!$A$1,E62,-1)</f>
        <v>-1</v>
      </c>
      <c r="J62" s="16"/>
      <c r="K62" s="11">
        <f t="shared" si="4"/>
        <v>60</v>
      </c>
      <c r="L62" s="17">
        <v>59</v>
      </c>
      <c r="M62" s="18">
        <f t="shared" si="0"/>
        <v>0.1006854132398346</v>
      </c>
      <c r="N62" s="18">
        <f t="shared" si="1"/>
        <v>0.29804127133080316</v>
      </c>
      <c r="O62" s="18">
        <f t="shared" si="2"/>
        <v>7.545074396533151E-2</v>
      </c>
      <c r="P62" s="18">
        <f t="shared" si="3"/>
        <v>0.38022380898066643</v>
      </c>
      <c r="Q62" s="12">
        <f>'HbA1c-1516'!$M$187</f>
        <v>0.17899999999999999</v>
      </c>
    </row>
    <row r="63" spans="1:17" x14ac:dyDescent="0.25">
      <c r="A63" t="s">
        <v>764</v>
      </c>
      <c r="B63" s="3" t="str">
        <f>VLOOKUP($A63,'Unit list'!$B$4:$D$176,3,0)</f>
        <v>East of England</v>
      </c>
      <c r="D63" s="182">
        <v>162</v>
      </c>
      <c r="E63" s="179">
        <v>0.22820659332226279</v>
      </c>
      <c r="F63" s="181">
        <f>IF($B63='Unit list'!$D$1,D63,-1)</f>
        <v>162</v>
      </c>
      <c r="G63" s="12">
        <f>IF($B63='Unit list'!$D$1,E63,-1)</f>
        <v>0.22820659332226279</v>
      </c>
      <c r="H63" s="15">
        <f>IF($A63='Unit list'!$A$1,D63,-1)</f>
        <v>-1</v>
      </c>
      <c r="I63" s="12">
        <f>IF($A63='Unit list'!$A$1,E63,-1)</f>
        <v>-1</v>
      </c>
      <c r="J63" s="16"/>
      <c r="K63" s="11">
        <f t="shared" si="4"/>
        <v>61</v>
      </c>
      <c r="L63" s="17">
        <v>60</v>
      </c>
      <c r="M63" s="18">
        <f t="shared" si="0"/>
        <v>0.10117379854939207</v>
      </c>
      <c r="N63" s="18">
        <f t="shared" si="1"/>
        <v>0.29691649488003319</v>
      </c>
      <c r="O63" s="18">
        <f t="shared" si="2"/>
        <v>7.5984480680687735E-2</v>
      </c>
      <c r="P63" s="18">
        <f t="shared" si="3"/>
        <v>0.37839617142484111</v>
      </c>
      <c r="Q63" s="12">
        <f>'HbA1c-1516'!$M$187</f>
        <v>0.17899999999999999</v>
      </c>
    </row>
    <row r="64" spans="1:17" x14ac:dyDescent="0.25">
      <c r="A64" t="s">
        <v>765</v>
      </c>
      <c r="B64" s="3" t="str">
        <f>VLOOKUP($A64,'Unit list'!$B$4:$D$176,3,0)</f>
        <v>West Midlands</v>
      </c>
      <c r="D64" s="182">
        <v>196</v>
      </c>
      <c r="E64" s="179">
        <v>0.19257087243440499</v>
      </c>
      <c r="F64" s="181">
        <f>IF($B64='Unit list'!$D$1,D64,-1)</f>
        <v>-1</v>
      </c>
      <c r="G64" s="12">
        <f>IF($B64='Unit list'!$D$1,E64,-1)</f>
        <v>-1</v>
      </c>
      <c r="H64" s="15">
        <f>IF($A64='Unit list'!$A$1,D64,-1)</f>
        <v>-1</v>
      </c>
      <c r="I64" s="12">
        <f>IF($A64='Unit list'!$A$1,E64,-1)</f>
        <v>-1</v>
      </c>
      <c r="J64" s="16"/>
      <c r="K64" s="11">
        <f t="shared" si="4"/>
        <v>62</v>
      </c>
      <c r="L64" s="17">
        <v>61</v>
      </c>
      <c r="M64" s="18">
        <f t="shared" si="0"/>
        <v>0.10165255535657143</v>
      </c>
      <c r="N64" s="18">
        <f t="shared" si="1"/>
        <v>0.29582092930928822</v>
      </c>
      <c r="O64" s="18">
        <f t="shared" si="2"/>
        <v>7.6509270845300653E-2</v>
      </c>
      <c r="P64" s="18">
        <f t="shared" si="3"/>
        <v>0.3766133616087704</v>
      </c>
      <c r="Q64" s="12">
        <f>'HbA1c-1516'!$M$187</f>
        <v>0.17899999999999999</v>
      </c>
    </row>
    <row r="65" spans="1:17" x14ac:dyDescent="0.25">
      <c r="A65" t="s">
        <v>766</v>
      </c>
      <c r="B65" s="3" t="str">
        <f>VLOOKUP($A65,'Unit list'!$B$4:$D$176,3,0)</f>
        <v>North East</v>
      </c>
      <c r="D65" s="182">
        <v>181</v>
      </c>
      <c r="E65" s="179">
        <v>8.7378663698170253E-2</v>
      </c>
      <c r="F65" s="181">
        <f>IF($B65='Unit list'!$D$1,D65,-1)</f>
        <v>-1</v>
      </c>
      <c r="G65" s="12">
        <f>IF($B65='Unit list'!$D$1,E65,-1)</f>
        <v>-1</v>
      </c>
      <c r="H65" s="15">
        <f>IF($A65='Unit list'!$A$1,D65,-1)</f>
        <v>-1</v>
      </c>
      <c r="I65" s="12">
        <f>IF($A65='Unit list'!$A$1,E65,-1)</f>
        <v>-1</v>
      </c>
      <c r="J65" s="16"/>
      <c r="K65" s="11">
        <f t="shared" si="4"/>
        <v>63</v>
      </c>
      <c r="L65" s="17">
        <v>62</v>
      </c>
      <c r="M65" s="18">
        <f t="shared" si="0"/>
        <v>0.10212200411652526</v>
      </c>
      <c r="N65" s="18">
        <f t="shared" si="1"/>
        <v>0.29475336400556912</v>
      </c>
      <c r="O65" s="18">
        <f t="shared" si="2"/>
        <v>7.7025370830229506E-2</v>
      </c>
      <c r="P65" s="18">
        <f t="shared" si="3"/>
        <v>0.37487363408642388</v>
      </c>
      <c r="Q65" s="12">
        <f>'HbA1c-1516'!$M$187</f>
        <v>0.17899999999999999</v>
      </c>
    </row>
    <row r="66" spans="1:17" x14ac:dyDescent="0.25">
      <c r="A66" t="s">
        <v>767</v>
      </c>
      <c r="B66" s="3" t="str">
        <f>VLOOKUP($A66,'Unit list'!$B$4:$D$176,3,0)</f>
        <v>London and South East</v>
      </c>
      <c r="D66" s="182">
        <v>82</v>
      </c>
      <c r="E66" s="179">
        <v>0.26318379483317411</v>
      </c>
      <c r="F66" s="181">
        <f>IF($B66='Unit list'!$D$1,D66,-1)</f>
        <v>-1</v>
      </c>
      <c r="G66" s="12">
        <f>IF($B66='Unit list'!$D$1,E66,-1)</f>
        <v>-1</v>
      </c>
      <c r="H66" s="15">
        <f>IF($A66='Unit list'!$A$1,D66,-1)</f>
        <v>-1</v>
      </c>
      <c r="I66" s="12">
        <f>IF($A66='Unit list'!$A$1,E66,-1)</f>
        <v>-1</v>
      </c>
      <c r="J66" s="16"/>
      <c r="K66" s="11">
        <f t="shared" si="4"/>
        <v>64</v>
      </c>
      <c r="L66" s="17">
        <v>63</v>
      </c>
      <c r="M66" s="18">
        <f t="shared" si="0"/>
        <v>0.10258245033317531</v>
      </c>
      <c r="N66" s="18">
        <f t="shared" si="1"/>
        <v>0.29371265645378658</v>
      </c>
      <c r="O66" s="18">
        <f t="shared" si="2"/>
        <v>7.7533026626933732E-2</v>
      </c>
      <c r="P66" s="18">
        <f t="shared" si="3"/>
        <v>0.37317533545551901</v>
      </c>
      <c r="Q66" s="12">
        <f>'HbA1c-1516'!$M$187</f>
        <v>0.17899999999999999</v>
      </c>
    </row>
    <row r="67" spans="1:17" x14ac:dyDescent="0.25">
      <c r="A67" t="s">
        <v>768</v>
      </c>
      <c r="B67" s="3" t="str">
        <f>VLOOKUP($A67,'Unit list'!$B$4:$D$176,3,0)</f>
        <v>West Midlands</v>
      </c>
      <c r="D67" s="182">
        <v>54</v>
      </c>
      <c r="E67" s="179">
        <v>0.14919906831299926</v>
      </c>
      <c r="F67" s="181">
        <f>IF($B67='Unit list'!$D$1,D67,-1)</f>
        <v>-1</v>
      </c>
      <c r="G67" s="12">
        <f>IF($B67='Unit list'!$D$1,E67,-1)</f>
        <v>-1</v>
      </c>
      <c r="H67" s="15">
        <f>IF($A67='Unit list'!$A$1,D67,-1)</f>
        <v>-1</v>
      </c>
      <c r="I67" s="12">
        <f>IF($A67='Unit list'!$A$1,E67,-1)</f>
        <v>-1</v>
      </c>
      <c r="J67" s="16"/>
      <c r="K67" s="11">
        <f t="shared" si="4"/>
        <v>65</v>
      </c>
      <c r="L67" s="17">
        <v>64</v>
      </c>
      <c r="M67" s="18">
        <f t="shared" si="0"/>
        <v>0.10303418545274674</v>
      </c>
      <c r="N67" s="18">
        <f t="shared" si="1"/>
        <v>0.29269772743517142</v>
      </c>
      <c r="O67" s="18">
        <f t="shared" si="2"/>
        <v>7.8032474388610121E-2</v>
      </c>
      <c r="P67" s="18">
        <f t="shared" si="3"/>
        <v>0.37151689827887896</v>
      </c>
      <c r="Q67" s="12">
        <f>'HbA1c-1516'!$M$187</f>
        <v>0.17899999999999999</v>
      </c>
    </row>
    <row r="68" spans="1:17" x14ac:dyDescent="0.25">
      <c r="A68" t="s">
        <v>769</v>
      </c>
      <c r="B68" s="3" t="str">
        <f>VLOOKUP($A68,'Unit list'!$B$4:$D$176,3,0)</f>
        <v>London and South East</v>
      </c>
      <c r="D68" s="182">
        <v>128</v>
      </c>
      <c r="E68" s="179">
        <v>0.1863330372967231</v>
      </c>
      <c r="F68" s="181">
        <f>IF($B68='Unit list'!$D$1,D68,-1)</f>
        <v>-1</v>
      </c>
      <c r="G68" s="12">
        <f>IF($B68='Unit list'!$D$1,E68,-1)</f>
        <v>-1</v>
      </c>
      <c r="H68" s="15">
        <f>IF($A68='Unit list'!$A$1,D68,-1)</f>
        <v>-1</v>
      </c>
      <c r="I68" s="12">
        <f>IF($A68='Unit list'!$A$1,E68,-1)</f>
        <v>-1</v>
      </c>
      <c r="J68" s="16"/>
      <c r="K68" s="11">
        <f t="shared" si="4"/>
        <v>66</v>
      </c>
      <c r="L68" s="17">
        <v>65</v>
      </c>
      <c r="M68" s="18">
        <f t="shared" ref="M68:M131" si="5">(2*($L68*$Q68)+NORMSINV((100+95.44)/200)^2-NORMSINV((100+95.44)/200)*SQRT(NORMSINV((100+95.44)/200)^2+4*($L68*$Q68)*(1-$Q68)))/2/($L68+NORMSINV((100+95.44)/200)^2)</f>
        <v>0.10347748769245164</v>
      </c>
      <c r="N68" s="18">
        <f t="shared" ref="N68:N131" si="6">(2*($L68*$Q68)+NORMSINV((100+95.44)/200)^2+NORMSINV((100+95.44)/200)*SQRT(NORMSINV((100+95.44)/200)^2+4*($L68*$Q68)*(1-Q68)))/2/($L68+NORMSINV((100+95.44)/200)^2)</f>
        <v>0.29170755663038334</v>
      </c>
      <c r="O68" s="18">
        <f t="shared" ref="O68:O131" si="7">(2*($L68*$Q68)+NORMSINV((100+99.74)/200)^2-NORMSINV((100+99.74)/200)*SQRT(NORMSINV((100+99.74)/200)^2+4*($L68*$Q68)*(1-$Q68)))/2/($L68+NORMSINV((100+99.74)/200)^2)</f>
        <v>7.8523940937091669E-2</v>
      </c>
      <c r="P68" s="18">
        <f t="shared" ref="P68:P131" si="8">(2*($L68*$Q68)+NORMSINV((100+99.74)/200)^2+NORMSINV((100+99.74)/200)*SQRT(NORMSINV((100+99.74)/200)^2+4*($L68*$Q68)*(1-S68)))/2/($L68+NORMSINV((100+99.74)/200)^2)</f>
        <v>0.36989683548550928</v>
      </c>
      <c r="Q68" s="12">
        <f>'HbA1c-1516'!$M$187</f>
        <v>0.17899999999999999</v>
      </c>
    </row>
    <row r="69" spans="1:17" x14ac:dyDescent="0.25">
      <c r="A69" t="s">
        <v>770</v>
      </c>
      <c r="B69" s="3" t="str">
        <f>VLOOKUP($A69,'Unit list'!$B$4:$D$176,3,0)</f>
        <v>East of England</v>
      </c>
      <c r="D69" s="182">
        <v>99</v>
      </c>
      <c r="E69" s="179">
        <v>0.16461352049019315</v>
      </c>
      <c r="F69" s="181">
        <f>IF($B69='Unit list'!$D$1,D69,-1)</f>
        <v>99</v>
      </c>
      <c r="G69" s="12">
        <f>IF($B69='Unit list'!$D$1,E69,-1)</f>
        <v>0.16461352049019315</v>
      </c>
      <c r="H69" s="15">
        <f>IF($A69='Unit list'!$A$1,D69,-1)</f>
        <v>-1</v>
      </c>
      <c r="I69" s="12">
        <f>IF($A69='Unit list'!$A$1,E69,-1)</f>
        <v>-1</v>
      </c>
      <c r="J69" s="16"/>
      <c r="K69" s="11">
        <f t="shared" si="4"/>
        <v>67</v>
      </c>
      <c r="L69" s="17">
        <v>66</v>
      </c>
      <c r="M69" s="18">
        <f t="shared" si="5"/>
        <v>0.10391262280984119</v>
      </c>
      <c r="N69" s="18">
        <f t="shared" si="6"/>
        <v>0.29074117858781473</v>
      </c>
      <c r="O69" s="18">
        <f t="shared" si="7"/>
        <v>7.9007644237885338E-2</v>
      </c>
      <c r="P69" s="18">
        <f t="shared" si="8"/>
        <v>0.36831373520754318</v>
      </c>
      <c r="Q69" s="12">
        <f>'HbA1c-1516'!$M$187</f>
        <v>0.17899999999999999</v>
      </c>
    </row>
    <row r="70" spans="1:17" x14ac:dyDescent="0.25">
      <c r="A70" t="s">
        <v>771</v>
      </c>
      <c r="B70" s="3" t="str">
        <f>VLOOKUP($A70,'Unit list'!$B$4:$D$176,3,0)</f>
        <v>London and South East</v>
      </c>
      <c r="D70" s="182">
        <v>111</v>
      </c>
      <c r="E70" s="179">
        <v>0.11302585486524608</v>
      </c>
      <c r="F70" s="181">
        <f>IF($B70='Unit list'!$D$1,D70,-1)</f>
        <v>-1</v>
      </c>
      <c r="G70" s="12">
        <f>IF($B70='Unit list'!$D$1,E70,-1)</f>
        <v>-1</v>
      </c>
      <c r="H70" s="15">
        <f>IF($A70='Unit list'!$A$1,D70,-1)</f>
        <v>-1</v>
      </c>
      <c r="I70" s="12">
        <f>IF($A70='Unit list'!$A$1,E70,-1)</f>
        <v>-1</v>
      </c>
      <c r="J70" s="16"/>
      <c r="K70" s="11">
        <f t="shared" ref="K70:K133" si="9">K69+1</f>
        <v>68</v>
      </c>
      <c r="L70" s="17">
        <v>67</v>
      </c>
      <c r="M70" s="18">
        <f t="shared" si="5"/>
        <v>0.1043398448178066</v>
      </c>
      <c r="N70" s="18">
        <f t="shared" si="6"/>
        <v>0.28979767902195031</v>
      </c>
      <c r="O70" s="18">
        <f t="shared" si="7"/>
        <v>7.9483793845706488E-2</v>
      </c>
      <c r="P70" s="18">
        <f t="shared" si="8"/>
        <v>0.36676625601374718</v>
      </c>
      <c r="Q70" s="12">
        <f>'HbA1c-1516'!$M$187</f>
        <v>0.17899999999999999</v>
      </c>
    </row>
    <row r="71" spans="1:17" x14ac:dyDescent="0.25">
      <c r="A71" t="s">
        <v>772</v>
      </c>
      <c r="B71" s="3" t="str">
        <f>VLOOKUP($A71,'Unit list'!$B$4:$D$176,3,0)</f>
        <v>London and South East</v>
      </c>
      <c r="D71" s="182">
        <v>162</v>
      </c>
      <c r="E71" s="179">
        <v>0.23654860749241949</v>
      </c>
      <c r="F71" s="181">
        <f>IF($B71='Unit list'!$D$1,D71,-1)</f>
        <v>-1</v>
      </c>
      <c r="G71" s="12">
        <f>IF($B71='Unit list'!$D$1,E71,-1)</f>
        <v>-1</v>
      </c>
      <c r="H71" s="15">
        <f>IF($A71='Unit list'!$A$1,D71,-1)</f>
        <v>-1</v>
      </c>
      <c r="I71" s="12">
        <f>IF($A71='Unit list'!$A$1,E71,-1)</f>
        <v>-1</v>
      </c>
      <c r="J71" s="16"/>
      <c r="K71" s="11">
        <f t="shared" si="9"/>
        <v>69</v>
      </c>
      <c r="L71" s="17">
        <v>68</v>
      </c>
      <c r="M71" s="18">
        <f t="shared" si="5"/>
        <v>0.10475939664973219</v>
      </c>
      <c r="N71" s="18">
        <f t="shared" si="6"/>
        <v>0.28887619141047421</v>
      </c>
      <c r="O71" s="18">
        <f t="shared" si="7"/>
        <v>7.9952591322665315E-2</v>
      </c>
      <c r="P71" s="18">
        <f t="shared" si="8"/>
        <v>0.36525312250429381</v>
      </c>
      <c r="Q71" s="12">
        <f>'HbA1c-1516'!$M$187</f>
        <v>0.17899999999999999</v>
      </c>
    </row>
    <row r="72" spans="1:17" x14ac:dyDescent="0.25">
      <c r="A72" t="s">
        <v>773</v>
      </c>
      <c r="B72" s="3" t="str">
        <f>VLOOKUP($A72,'Unit list'!$B$4:$D$176,3,0)</f>
        <v>North West</v>
      </c>
      <c r="D72" s="182">
        <v>250</v>
      </c>
      <c r="E72" s="179">
        <v>0.11960913528183006</v>
      </c>
      <c r="F72" s="181">
        <f>IF($B72='Unit list'!$D$1,D72,-1)</f>
        <v>-1</v>
      </c>
      <c r="G72" s="12">
        <f>IF($B72='Unit list'!$D$1,E72,-1)</f>
        <v>-1</v>
      </c>
      <c r="H72" s="15">
        <f>IF($A72='Unit list'!$A$1,D72,-1)</f>
        <v>-1</v>
      </c>
      <c r="I72" s="12">
        <f>IF($A72='Unit list'!$A$1,E72,-1)</f>
        <v>-1</v>
      </c>
      <c r="J72" s="16"/>
      <c r="K72" s="11">
        <f t="shared" si="9"/>
        <v>70</v>
      </c>
      <c r="L72" s="17">
        <v>69</v>
      </c>
      <c r="M72" s="18">
        <f t="shared" si="5"/>
        <v>0.10517151077887693</v>
      </c>
      <c r="N72" s="18">
        <f t="shared" si="6"/>
        <v>0.28797589386218009</v>
      </c>
      <c r="O72" s="18">
        <f t="shared" si="7"/>
        <v>8.041423063108287E-2</v>
      </c>
      <c r="P72" s="18">
        <f t="shared" si="8"/>
        <v>0.36377312123506728</v>
      </c>
      <c r="Q72" s="12">
        <f>'HbA1c-1516'!$M$187</f>
        <v>0.17899999999999999</v>
      </c>
    </row>
    <row r="73" spans="1:17" x14ac:dyDescent="0.25">
      <c r="A73" t="s">
        <v>774</v>
      </c>
      <c r="B73" s="3" t="str">
        <f>VLOOKUP($A73,'Unit list'!$B$4:$D$176,3,0)</f>
        <v>Wales</v>
      </c>
      <c r="D73" s="182">
        <v>67</v>
      </c>
      <c r="E73" s="179">
        <v>0.19706522004288618</v>
      </c>
      <c r="F73" s="181">
        <f>IF($B73='Unit list'!$D$1,D73,-1)</f>
        <v>-1</v>
      </c>
      <c r="G73" s="12">
        <f>IF($B73='Unit list'!$D$1,E73,-1)</f>
        <v>-1</v>
      </c>
      <c r="H73" s="15">
        <f>IF($A73='Unit list'!$A$1,D73,-1)</f>
        <v>-1</v>
      </c>
      <c r="I73" s="12">
        <f>IF($A73='Unit list'!$A$1,E73,-1)</f>
        <v>-1</v>
      </c>
      <c r="J73" s="16"/>
      <c r="K73" s="11">
        <f t="shared" si="9"/>
        <v>71</v>
      </c>
      <c r="L73" s="17">
        <v>70</v>
      </c>
      <c r="M73" s="18">
        <f t="shared" si="5"/>
        <v>0.10557640979567856</v>
      </c>
      <c r="N73" s="18">
        <f t="shared" si="6"/>
        <v>0.2870960062307012</v>
      </c>
      <c r="O73" s="18">
        <f t="shared" si="7"/>
        <v>8.0868898502747144E-2</v>
      </c>
      <c r="P73" s="18">
        <f t="shared" si="8"/>
        <v>0.36232509694292703</v>
      </c>
      <c r="Q73" s="12">
        <f>'HbA1c-1516'!$M$187</f>
        <v>0.17899999999999999</v>
      </c>
    </row>
    <row r="74" spans="1:17" x14ac:dyDescent="0.25">
      <c r="A74" t="s">
        <v>775</v>
      </c>
      <c r="B74" s="3" t="str">
        <f>VLOOKUP($A74,'Unit list'!$B$4:$D$176,3,0)</f>
        <v>West Midlands</v>
      </c>
      <c r="D74" s="182">
        <v>258</v>
      </c>
      <c r="E74" s="179">
        <v>0.14922386835512336</v>
      </c>
      <c r="F74" s="181">
        <f>IF($B74='Unit list'!$D$1,D74,-1)</f>
        <v>-1</v>
      </c>
      <c r="G74" s="12">
        <f>IF($B74='Unit list'!$D$1,E74,-1)</f>
        <v>-1</v>
      </c>
      <c r="H74" s="15">
        <f>IF($A74='Unit list'!$A$1,D74,-1)</f>
        <v>-1</v>
      </c>
      <c r="I74" s="12">
        <f>IF($A74='Unit list'!$A$1,E74,-1)</f>
        <v>-1</v>
      </c>
      <c r="J74" s="16"/>
      <c r="K74" s="11">
        <f t="shared" si="9"/>
        <v>72</v>
      </c>
      <c r="L74" s="17">
        <v>71</v>
      </c>
      <c r="M74" s="18">
        <f t="shared" si="5"/>
        <v>0.10597430694633479</v>
      </c>
      <c r="N74" s="18">
        <f t="shared" si="6"/>
        <v>0.28623578745169026</v>
      </c>
      <c r="O74" s="18">
        <f t="shared" si="7"/>
        <v>8.1316774786273152E-2</v>
      </c>
      <c r="P74" s="18">
        <f t="shared" si="8"/>
        <v>0.36090794904616313</v>
      </c>
      <c r="Q74" s="12">
        <f>'HbA1c-1516'!$M$187</f>
        <v>0.17899999999999999</v>
      </c>
    </row>
    <row r="75" spans="1:17" x14ac:dyDescent="0.25">
      <c r="A75" t="s">
        <v>776</v>
      </c>
      <c r="B75" s="3" t="str">
        <f>VLOOKUP($A75,'Unit list'!$B$4:$D$176,3,0)</f>
        <v>South West</v>
      </c>
      <c r="D75" s="182">
        <v>178</v>
      </c>
      <c r="E75" s="179">
        <v>0.12141528415266205</v>
      </c>
      <c r="F75" s="181">
        <f>IF($B75='Unit list'!$D$1,D75,-1)</f>
        <v>-1</v>
      </c>
      <c r="G75" s="12">
        <f>IF($B75='Unit list'!$D$1,E75,-1)</f>
        <v>-1</v>
      </c>
      <c r="H75" s="15">
        <f>IF($A75='Unit list'!$A$1,D75,-1)</f>
        <v>-1</v>
      </c>
      <c r="I75" s="12">
        <f>IF($A75='Unit list'!$A$1,E75,-1)</f>
        <v>-1</v>
      </c>
      <c r="J75" s="16"/>
      <c r="K75" s="11">
        <f t="shared" si="9"/>
        <v>73</v>
      </c>
      <c r="L75" s="17">
        <v>72</v>
      </c>
      <c r="M75" s="18">
        <f t="shared" si="5"/>
        <v>0.10636540663570848</v>
      </c>
      <c r="N75" s="18">
        <f t="shared" si="6"/>
        <v>0.28539453308338636</v>
      </c>
      <c r="O75" s="18">
        <f t="shared" si="7"/>
        <v>8.1758032774096642E-2</v>
      </c>
      <c r="P75" s="18">
        <f t="shared" si="8"/>
        <v>0.35952062839687904</v>
      </c>
      <c r="Q75" s="12">
        <f>'HbA1c-1516'!$M$187</f>
        <v>0.17899999999999999</v>
      </c>
    </row>
    <row r="76" spans="1:17" x14ac:dyDescent="0.25">
      <c r="A76" t="s">
        <v>777</v>
      </c>
      <c r="B76" s="3" t="str">
        <f>VLOOKUP($A76,'Unit list'!$B$4:$D$176,3,0)</f>
        <v>West Midlands</v>
      </c>
      <c r="D76" s="182">
        <v>45</v>
      </c>
      <c r="E76" s="179">
        <v>0.12222175934369604</v>
      </c>
      <c r="F76" s="181">
        <f>IF($B76='Unit list'!$D$1,D76,-1)</f>
        <v>-1</v>
      </c>
      <c r="G76" s="12">
        <f>IF($B76='Unit list'!$D$1,E76,-1)</f>
        <v>-1</v>
      </c>
      <c r="H76" s="15">
        <f>IF($A76='Unit list'!$A$1,D76,-1)</f>
        <v>-1</v>
      </c>
      <c r="I76" s="12">
        <f>IF($A76='Unit list'!$A$1,E76,-1)</f>
        <v>-1</v>
      </c>
      <c r="J76" s="16"/>
      <c r="K76" s="11">
        <f t="shared" si="9"/>
        <v>74</v>
      </c>
      <c r="L76" s="17">
        <v>73</v>
      </c>
      <c r="M76" s="18">
        <f t="shared" si="5"/>
        <v>0.10674990489733074</v>
      </c>
      <c r="N76" s="18">
        <f t="shared" si="6"/>
        <v>0.28457157303254821</v>
      </c>
      <c r="O76" s="18">
        <f t="shared" si="7"/>
        <v>8.2192839510505974E-2</v>
      </c>
      <c r="P76" s="18">
        <f t="shared" si="8"/>
        <v>0.3581621342642643</v>
      </c>
      <c r="Q76" s="12">
        <f>'HbA1c-1516'!$M$187</f>
        <v>0.17899999999999999</v>
      </c>
    </row>
    <row r="77" spans="1:17" x14ac:dyDescent="0.25">
      <c r="A77" t="s">
        <v>778</v>
      </c>
      <c r="B77" s="3" t="str">
        <f>VLOOKUP($A77,'Unit list'!$B$4:$D$176,3,0)</f>
        <v>East of England</v>
      </c>
      <c r="D77" s="182">
        <v>266</v>
      </c>
      <c r="E77" s="179">
        <v>0.17211741141137676</v>
      </c>
      <c r="F77" s="181">
        <f>IF($B77='Unit list'!$D$1,D77,-1)</f>
        <v>266</v>
      </c>
      <c r="G77" s="12">
        <f>IF($B77='Unit list'!$D$1,E77,-1)</f>
        <v>0.17211741141137676</v>
      </c>
      <c r="H77" s="15">
        <f>IF($A77='Unit list'!$A$1,D77,-1)</f>
        <v>-1</v>
      </c>
      <c r="I77" s="12">
        <f>IF($A77='Unit list'!$A$1,E77,-1)</f>
        <v>-1</v>
      </c>
      <c r="J77" s="16"/>
      <c r="K77" s="11">
        <f t="shared" si="9"/>
        <v>75</v>
      </c>
      <c r="L77" s="17">
        <v>74</v>
      </c>
      <c r="M77" s="18">
        <f t="shared" si="5"/>
        <v>0.10712798983302763</v>
      </c>
      <c r="N77" s="18">
        <f t="shared" si="6"/>
        <v>0.28376626944954386</v>
      </c>
      <c r="O77" s="18">
        <f t="shared" si="7"/>
        <v>8.2621356082008338E-2</v>
      </c>
      <c r="P77" s="18">
        <f t="shared" si="8"/>
        <v>0.35683151152971826</v>
      </c>
      <c r="Q77" s="12">
        <f>'HbA1c-1516'!$M$187</f>
        <v>0.17899999999999999</v>
      </c>
    </row>
    <row r="78" spans="1:17" x14ac:dyDescent="0.25">
      <c r="A78" t="s">
        <v>779</v>
      </c>
      <c r="B78" s="3" t="str">
        <f>VLOOKUP($A78,'Unit list'!$B$4:$D$176,3,0)</f>
        <v>South West</v>
      </c>
      <c r="D78" s="182">
        <v>77</v>
      </c>
      <c r="E78" s="179">
        <v>0.13328158445062152</v>
      </c>
      <c r="F78" s="181">
        <f>IF($B78='Unit list'!$D$1,D78,-1)</f>
        <v>-1</v>
      </c>
      <c r="G78" s="12">
        <f>IF($B78='Unit list'!$D$1,E78,-1)</f>
        <v>-1</v>
      </c>
      <c r="H78" s="15">
        <f>IF($A78='Unit list'!$A$1,D78,-1)</f>
        <v>-1</v>
      </c>
      <c r="I78" s="12">
        <f>IF($A78='Unit list'!$A$1,E78,-1)</f>
        <v>-1</v>
      </c>
      <c r="J78" s="16"/>
      <c r="K78" s="11">
        <f t="shared" si="9"/>
        <v>76</v>
      </c>
      <c r="L78" s="17">
        <v>75</v>
      </c>
      <c r="M78" s="18">
        <f t="shared" si="5"/>
        <v>0.10749984202447542</v>
      </c>
      <c r="N78" s="18">
        <f t="shared" si="6"/>
        <v>0.28297801477799622</v>
      </c>
      <c r="O78" s="18">
        <f t="shared" si="7"/>
        <v>8.304373789122281E-2</v>
      </c>
      <c r="P78" s="18">
        <f t="shared" si="8"/>
        <v>0.35552784807655918</v>
      </c>
      <c r="Q78" s="12">
        <f>'HbA1c-1516'!$M$187</f>
        <v>0.17899999999999999</v>
      </c>
    </row>
    <row r="79" spans="1:17" x14ac:dyDescent="0.25">
      <c r="A79" t="s">
        <v>780</v>
      </c>
      <c r="B79" s="3" t="str">
        <f>VLOOKUP($A79,'Unit list'!$B$4:$D$176,3,0)</f>
        <v>Yorkshire and Humber</v>
      </c>
      <c r="D79" s="182">
        <v>394</v>
      </c>
      <c r="E79" s="179">
        <v>0.13609289206415184</v>
      </c>
      <c r="F79" s="181">
        <f>IF($B79='Unit list'!$D$1,D79,-1)</f>
        <v>-1</v>
      </c>
      <c r="G79" s="12">
        <f>IF($B79='Unit list'!$D$1,E79,-1)</f>
        <v>-1</v>
      </c>
      <c r="H79" s="15">
        <f>IF($A79='Unit list'!$A$1,D79,-1)</f>
        <v>-1</v>
      </c>
      <c r="I79" s="12">
        <f>IF($A79='Unit list'!$A$1,E79,-1)</f>
        <v>-1</v>
      </c>
      <c r="J79" s="16"/>
      <c r="K79" s="11">
        <f t="shared" si="9"/>
        <v>77</v>
      </c>
      <c r="L79" s="17">
        <v>76</v>
      </c>
      <c r="M79" s="18">
        <f t="shared" si="5"/>
        <v>0.10786563491878849</v>
      </c>
      <c r="N79" s="18">
        <f t="shared" si="6"/>
        <v>0.28220622994580963</v>
      </c>
      <c r="O79" s="18">
        <f t="shared" si="7"/>
        <v>8.3460134915400802E-2</v>
      </c>
      <c r="P79" s="18">
        <f t="shared" si="8"/>
        <v>0.35425027235865519</v>
      </c>
      <c r="Q79" s="12">
        <f>'HbA1c-1516'!$M$187</f>
        <v>0.17899999999999999</v>
      </c>
    </row>
    <row r="80" spans="1:17" x14ac:dyDescent="0.25">
      <c r="A80" t="s">
        <v>781</v>
      </c>
      <c r="B80" s="3" t="str">
        <f>VLOOKUP($A80,'Unit list'!$B$4:$D$176,3,0)</f>
        <v>London and South East</v>
      </c>
      <c r="D80" s="182">
        <v>160</v>
      </c>
      <c r="E80" s="179">
        <v>0.24181606024579697</v>
      </c>
      <c r="F80" s="181">
        <f>IF($B80='Unit list'!$D$1,D80,-1)</f>
        <v>-1</v>
      </c>
      <c r="G80" s="12">
        <f>IF($B80='Unit list'!$D$1,E80,-1)</f>
        <v>-1</v>
      </c>
      <c r="H80" s="15">
        <f>IF($A80='Unit list'!$A$1,D80,-1)</f>
        <v>-1</v>
      </c>
      <c r="I80" s="12">
        <f>IF($A80='Unit list'!$A$1,E80,-1)</f>
        <v>-1</v>
      </c>
      <c r="J80" s="16"/>
      <c r="K80" s="11">
        <f t="shared" si="9"/>
        <v>78</v>
      </c>
      <c r="L80" s="17">
        <v>77</v>
      </c>
      <c r="M80" s="18">
        <f t="shared" si="5"/>
        <v>0.10822553519006323</v>
      </c>
      <c r="N80" s="18">
        <f t="shared" si="6"/>
        <v>0.28145036268568235</v>
      </c>
      <c r="O80" s="18">
        <f t="shared" si="7"/>
        <v>8.3870691950591103E-2</v>
      </c>
      <c r="P80" s="18">
        <f t="shared" si="8"/>
        <v>0.35299795113374283</v>
      </c>
      <c r="Q80" s="12">
        <f>'HbA1c-1516'!$M$187</f>
        <v>0.17899999999999999</v>
      </c>
    </row>
    <row r="81" spans="1:17" x14ac:dyDescent="0.25">
      <c r="A81" t="s">
        <v>782</v>
      </c>
      <c r="B81" s="3" t="str">
        <f>VLOOKUP($A81,'Unit list'!$B$4:$D$176,3,0)</f>
        <v>North West</v>
      </c>
      <c r="D81" s="182">
        <v>139</v>
      </c>
      <c r="E81" s="179">
        <v>0.25460940623690448</v>
      </c>
      <c r="F81" s="181">
        <f>IF($B81='Unit list'!$D$1,D81,-1)</f>
        <v>-1</v>
      </c>
      <c r="G81" s="12">
        <f>IF($B81='Unit list'!$D$1,E81,-1)</f>
        <v>-1</v>
      </c>
      <c r="H81" s="15">
        <f>IF($A81='Unit list'!$A$1,D81,-1)</f>
        <v>-1</v>
      </c>
      <c r="I81" s="12">
        <f>IF($A81='Unit list'!$A$1,E81,-1)</f>
        <v>-1</v>
      </c>
      <c r="J81" s="16"/>
      <c r="K81" s="11">
        <f t="shared" si="9"/>
        <v>79</v>
      </c>
      <c r="L81" s="17">
        <v>78</v>
      </c>
      <c r="M81" s="18">
        <f t="shared" si="5"/>
        <v>0.10857970307863871</v>
      </c>
      <c r="N81" s="18">
        <f t="shared" si="6"/>
        <v>0.28070988597434127</v>
      </c>
      <c r="O81" s="18">
        <f t="shared" si="7"/>
        <v>8.4275548842387235E-2</v>
      </c>
      <c r="P81" s="18">
        <f t="shared" si="8"/>
        <v>0.35177008734848175</v>
      </c>
      <c r="Q81" s="12">
        <f>'HbA1c-1516'!$M$187</f>
        <v>0.17899999999999999</v>
      </c>
    </row>
    <row r="82" spans="1:17" x14ac:dyDescent="0.25">
      <c r="A82" t="s">
        <v>783</v>
      </c>
      <c r="B82" s="3" t="str">
        <f>VLOOKUP($A82,'Unit list'!$B$4:$D$176,3,0)</f>
        <v>Yorkshire and Humber</v>
      </c>
      <c r="D82" s="182">
        <v>155</v>
      </c>
      <c r="E82" s="179">
        <v>0.20458136991364928</v>
      </c>
      <c r="F82" s="181">
        <f>IF($B82='Unit list'!$D$1,D82,-1)</f>
        <v>-1</v>
      </c>
      <c r="G82" s="12">
        <f>IF($B82='Unit list'!$D$1,E82,-1)</f>
        <v>-1</v>
      </c>
      <c r="H82" s="15">
        <f>IF($A82='Unit list'!$A$1,D82,-1)</f>
        <v>-1</v>
      </c>
      <c r="I82" s="12">
        <f>IF($A82='Unit list'!$A$1,E82,-1)</f>
        <v>-1</v>
      </c>
      <c r="J82" s="16"/>
      <c r="K82" s="11">
        <f t="shared" si="9"/>
        <v>80</v>
      </c>
      <c r="L82" s="17">
        <v>79</v>
      </c>
      <c r="M82" s="18">
        <f t="shared" si="5"/>
        <v>0.10892829270968674</v>
      </c>
      <c r="N82" s="18">
        <f t="shared" si="6"/>
        <v>0.27998429658075225</v>
      </c>
      <c r="O82" s="18">
        <f t="shared" si="7"/>
        <v>8.4674840704127008E-2</v>
      </c>
      <c r="P82" s="18">
        <f t="shared" si="8"/>
        <v>0.35056591816345389</v>
      </c>
      <c r="Q82" s="12">
        <f>'HbA1c-1516'!$M$187</f>
        <v>0.17899999999999999</v>
      </c>
    </row>
    <row r="83" spans="1:17" x14ac:dyDescent="0.25">
      <c r="A83" t="s">
        <v>784</v>
      </c>
      <c r="B83" s="3" t="str">
        <f>VLOOKUP($A83,'Unit list'!$B$4:$D$176,3,0)</f>
        <v>North West</v>
      </c>
      <c r="D83" s="182">
        <v>111</v>
      </c>
      <c r="E83" s="179">
        <v>0.23677393825985546</v>
      </c>
      <c r="F83" s="181">
        <f>IF($B83='Unit list'!$D$1,D83,-1)</f>
        <v>-1</v>
      </c>
      <c r="G83" s="12">
        <f>IF($B83='Unit list'!$D$1,E83,-1)</f>
        <v>-1</v>
      </c>
      <c r="H83" s="15">
        <f>IF($A83='Unit list'!$A$1,D83,-1)</f>
        <v>-1</v>
      </c>
      <c r="I83" s="12">
        <f>IF($A83='Unit list'!$A$1,E83,-1)</f>
        <v>-1</v>
      </c>
      <c r="J83" s="16"/>
      <c r="K83" s="11">
        <f t="shared" si="9"/>
        <v>81</v>
      </c>
      <c r="L83" s="17">
        <v>80</v>
      </c>
      <c r="M83" s="18">
        <f t="shared" si="5"/>
        <v>0.10927145239261045</v>
      </c>
      <c r="N83" s="18">
        <f t="shared" si="6"/>
        <v>0.27927311371446922</v>
      </c>
      <c r="O83" s="18">
        <f t="shared" si="7"/>
        <v>8.5068698123347178E-2</v>
      </c>
      <c r="P83" s="18">
        <f t="shared" si="8"/>
        <v>0.34938471310735275</v>
      </c>
      <c r="Q83" s="12">
        <f>'HbA1c-1516'!$M$187</f>
        <v>0.17899999999999999</v>
      </c>
    </row>
    <row r="84" spans="1:17" x14ac:dyDescent="0.25">
      <c r="A84" t="s">
        <v>785</v>
      </c>
      <c r="B84" s="3" t="str">
        <f>VLOOKUP($A84,'Unit list'!$B$4:$D$176,3,0)</f>
        <v>North East</v>
      </c>
      <c r="D84" s="182">
        <v>104</v>
      </c>
      <c r="E84" s="179">
        <v>0.18775796022697169</v>
      </c>
      <c r="F84" s="181">
        <f>IF($B84='Unit list'!$D$1,D84,-1)</f>
        <v>-1</v>
      </c>
      <c r="G84" s="12">
        <f>IF($B84='Unit list'!$D$1,E84,-1)</f>
        <v>-1</v>
      </c>
      <c r="H84" s="15">
        <f>IF($A84='Unit list'!$A$1,D84,-1)</f>
        <v>-1</v>
      </c>
      <c r="I84" s="12">
        <f>IF($A84='Unit list'!$A$1,E84,-1)</f>
        <v>-1</v>
      </c>
      <c r="J84" s="16"/>
      <c r="K84" s="11">
        <f t="shared" si="9"/>
        <v>82</v>
      </c>
      <c r="L84" s="17">
        <v>81</v>
      </c>
      <c r="M84" s="18">
        <f t="shared" si="5"/>
        <v>0.10960932490260925</v>
      </c>
      <c r="N84" s="18">
        <f t="shared" si="6"/>
        <v>0.27857587776609538</v>
      </c>
      <c r="O84" s="18">
        <f t="shared" si="7"/>
        <v>8.5457247357238794E-2</v>
      </c>
      <c r="P84" s="18">
        <f t="shared" si="8"/>
        <v>0.34822577235054863</v>
      </c>
      <c r="Q84" s="12">
        <f>'HbA1c-1516'!$M$187</f>
        <v>0.17899999999999999</v>
      </c>
    </row>
    <row r="85" spans="1:17" x14ac:dyDescent="0.25">
      <c r="A85" t="s">
        <v>786</v>
      </c>
      <c r="B85" s="3" t="str">
        <f>VLOOKUP($A85,'Unit list'!$B$4:$D$176,3,0)</f>
        <v>West Midlands</v>
      </c>
      <c r="D85" s="182">
        <v>282</v>
      </c>
      <c r="E85" s="179">
        <v>0.16180373841272164</v>
      </c>
      <c r="F85" s="181">
        <f>IF($B85='Unit list'!$D$1,D85,-1)</f>
        <v>-1</v>
      </c>
      <c r="G85" s="12">
        <f>IF($B85='Unit list'!$D$1,E85,-1)</f>
        <v>-1</v>
      </c>
      <c r="H85" s="15">
        <f>IF($A85='Unit list'!$A$1,D85,-1)</f>
        <v>-1</v>
      </c>
      <c r="I85" s="12">
        <f>IF($A85='Unit list'!$A$1,E85,-1)</f>
        <v>-1</v>
      </c>
      <c r="J85" s="16"/>
      <c r="K85" s="11">
        <f t="shared" si="9"/>
        <v>83</v>
      </c>
      <c r="L85" s="17">
        <v>82</v>
      </c>
      <c r="M85" s="18">
        <f t="shared" si="5"/>
        <v>0.10994204774565809</v>
      </c>
      <c r="N85" s="18">
        <f t="shared" si="6"/>
        <v>0.27789214913256549</v>
      </c>
      <c r="O85" s="18">
        <f t="shared" si="7"/>
        <v>8.5840610517793306E-2</v>
      </c>
      <c r="P85" s="18">
        <f t="shared" si="8"/>
        <v>0.34708842508906118</v>
      </c>
      <c r="Q85" s="12">
        <f>'HbA1c-1516'!$M$187</f>
        <v>0.17899999999999999</v>
      </c>
    </row>
    <row r="86" spans="1:17" x14ac:dyDescent="0.25">
      <c r="A86" t="s">
        <v>787</v>
      </c>
      <c r="B86" s="3" t="str">
        <f>VLOOKUP($A86,'Unit list'!$B$4:$D$176,3,0)</f>
        <v>South Central</v>
      </c>
      <c r="D86" s="182">
        <v>236</v>
      </c>
      <c r="E86" s="179">
        <v>0.14213505120217962</v>
      </c>
      <c r="F86" s="181">
        <f>IF($B86='Unit list'!$D$1,D86,-1)</f>
        <v>-1</v>
      </c>
      <c r="G86" s="12">
        <f>IF($B86='Unit list'!$D$1,E86,-1)</f>
        <v>-1</v>
      </c>
      <c r="H86" s="15">
        <f>IF($A86='Unit list'!$A$1,D86,-1)</f>
        <v>-1</v>
      </c>
      <c r="I86" s="12">
        <f>IF($A86='Unit list'!$A$1,E86,-1)</f>
        <v>-1</v>
      </c>
      <c r="J86" s="16"/>
      <c r="K86" s="11">
        <f t="shared" si="9"/>
        <v>84</v>
      </c>
      <c r="L86" s="17">
        <v>83</v>
      </c>
      <c r="M86" s="18">
        <f t="shared" si="5"/>
        <v>0.11026975340804861</v>
      </c>
      <c r="N86" s="18">
        <f t="shared" si="6"/>
        <v>0.27722150712060822</v>
      </c>
      <c r="O86" s="18">
        <f t="shared" si="7"/>
        <v>8.6218905747280195E-2</v>
      </c>
      <c r="P86" s="18">
        <f t="shared" si="8"/>
        <v>0.34597202803073623</v>
      </c>
      <c r="Q86" s="12">
        <f>'HbA1c-1516'!$M$187</f>
        <v>0.17899999999999999</v>
      </c>
    </row>
    <row r="87" spans="1:17" x14ac:dyDescent="0.25">
      <c r="A87" t="s">
        <v>788</v>
      </c>
      <c r="B87" s="3" t="str">
        <f>VLOOKUP($A87,'Unit list'!$B$4:$D$176,3,0)</f>
        <v>North West</v>
      </c>
      <c r="D87" s="182">
        <v>120</v>
      </c>
      <c r="E87" s="179">
        <v>0.14147044645958862</v>
      </c>
      <c r="F87" s="181">
        <f>IF($B87='Unit list'!$D$1,D87,-1)</f>
        <v>-1</v>
      </c>
      <c r="G87" s="12">
        <f>IF($B87='Unit list'!$D$1,E87,-1)</f>
        <v>-1</v>
      </c>
      <c r="H87" s="15">
        <f>IF($A87='Unit list'!$A$1,D87,-1)</f>
        <v>-1</v>
      </c>
      <c r="I87" s="12">
        <f>IF($A87='Unit list'!$A$1,E87,-1)</f>
        <v>-1</v>
      </c>
      <c r="J87" s="16"/>
      <c r="K87" s="11">
        <f t="shared" si="9"/>
        <v>85</v>
      </c>
      <c r="L87" s="17">
        <v>84</v>
      </c>
      <c r="M87" s="18">
        <f t="shared" si="5"/>
        <v>0.11059256959154862</v>
      </c>
      <c r="N87" s="18">
        <f t="shared" si="6"/>
        <v>0.27656354892234214</v>
      </c>
      <c r="O87" s="18">
        <f t="shared" si="7"/>
        <v>8.6592247384651613E-2</v>
      </c>
      <c r="P87" s="18">
        <f t="shared" si="8"/>
        <v>0.34487596397611686</v>
      </c>
      <c r="Q87" s="12">
        <f>'HbA1c-1516'!$M$187</f>
        <v>0.17899999999999999</v>
      </c>
    </row>
    <row r="88" spans="1:17" x14ac:dyDescent="0.25">
      <c r="A88" t="s">
        <v>789</v>
      </c>
      <c r="B88" s="3" t="str">
        <f>VLOOKUP($A88,'Unit list'!$B$4:$D$176,3,0)</f>
        <v>West Midlands</v>
      </c>
      <c r="D88" s="182">
        <v>60</v>
      </c>
      <c r="E88" s="179">
        <v>0.14930430711734607</v>
      </c>
      <c r="F88" s="181">
        <f>IF($B88='Unit list'!$D$1,D88,-1)</f>
        <v>-1</v>
      </c>
      <c r="G88" s="12">
        <f>IF($B88='Unit list'!$D$1,E88,-1)</f>
        <v>-1</v>
      </c>
      <c r="H88" s="15">
        <f>IF($A88='Unit list'!$A$1,D88,-1)</f>
        <v>-1</v>
      </c>
      <c r="I88" s="12">
        <f>IF($A88='Unit list'!$A$1,E88,-1)</f>
        <v>-1</v>
      </c>
      <c r="J88" s="16"/>
      <c r="K88" s="11">
        <f t="shared" si="9"/>
        <v>86</v>
      </c>
      <c r="L88" s="17">
        <v>85</v>
      </c>
      <c r="M88" s="18">
        <f t="shared" si="5"/>
        <v>0.1109106194351549</v>
      </c>
      <c r="N88" s="18">
        <f t="shared" si="6"/>
        <v>0.27591788865749001</v>
      </c>
      <c r="O88" s="18">
        <f t="shared" si="7"/>
        <v>8.6960746123426108E-2</v>
      </c>
      <c r="P88" s="18">
        <f t="shared" si="8"/>
        <v>0.34379964048712425</v>
      </c>
      <c r="Q88" s="12">
        <f>'HbA1c-1516'!$M$187</f>
        <v>0.17899999999999999</v>
      </c>
    </row>
    <row r="89" spans="1:17" x14ac:dyDescent="0.25">
      <c r="A89" t="s">
        <v>790</v>
      </c>
      <c r="B89" s="3" t="str">
        <f>VLOOKUP($A89,'Unit list'!$B$4:$D$176,3,0)</f>
        <v>Yorkshire and Humber</v>
      </c>
      <c r="D89" s="182">
        <v>83</v>
      </c>
      <c r="E89" s="179">
        <v>0.12736500246765586</v>
      </c>
      <c r="F89" s="181">
        <f>IF($B89='Unit list'!$D$1,D89,-1)</f>
        <v>-1</v>
      </c>
      <c r="G89" s="12">
        <f>IF($B89='Unit list'!$D$1,E89,-1)</f>
        <v>-1</v>
      </c>
      <c r="H89" s="15">
        <f>IF($A89='Unit list'!$A$1,D89,-1)</f>
        <v>-1</v>
      </c>
      <c r="I89" s="12">
        <f>IF($A89='Unit list'!$A$1,E89,-1)</f>
        <v>-1</v>
      </c>
      <c r="J89" s="16"/>
      <c r="K89" s="11">
        <f t="shared" si="9"/>
        <v>87</v>
      </c>
      <c r="L89" s="17">
        <v>86</v>
      </c>
      <c r="M89" s="18">
        <f t="shared" si="5"/>
        <v>0.11122402172433599</v>
      </c>
      <c r="N89" s="18">
        <f t="shared" si="6"/>
        <v>0.27528415647717125</v>
      </c>
      <c r="O89" s="18">
        <f t="shared" si="7"/>
        <v>8.7324509161566657E-2</v>
      </c>
      <c r="P89" s="18">
        <f t="shared" si="8"/>
        <v>0.34274248863723356</v>
      </c>
      <c r="Q89" s="12">
        <f>'HbA1c-1516'!$M$187</f>
        <v>0.17899999999999999</v>
      </c>
    </row>
    <row r="90" spans="1:17" x14ac:dyDescent="0.25">
      <c r="A90" t="s">
        <v>791</v>
      </c>
      <c r="B90" s="3" t="str">
        <f>VLOOKUP($A90,'Unit list'!$B$4:$D$176,3,0)</f>
        <v>Wales</v>
      </c>
      <c r="D90" s="182">
        <v>187</v>
      </c>
      <c r="E90" s="179">
        <v>0.18980362969532893</v>
      </c>
      <c r="F90" s="181">
        <f>IF($B90='Unit list'!$D$1,D90,-1)</f>
        <v>-1</v>
      </c>
      <c r="G90" s="12">
        <f>IF($B90='Unit list'!$D$1,E90,-1)</f>
        <v>-1</v>
      </c>
      <c r="H90" s="15">
        <f>IF($A90='Unit list'!$A$1,D90,-1)</f>
        <v>-1</v>
      </c>
      <c r="I90" s="12">
        <f>IF($A90='Unit list'!$A$1,E90,-1)</f>
        <v>-1</v>
      </c>
      <c r="J90" s="16"/>
      <c r="K90" s="11">
        <f t="shared" si="9"/>
        <v>88</v>
      </c>
      <c r="L90" s="17">
        <v>87</v>
      </c>
      <c r="M90" s="18">
        <f t="shared" si="5"/>
        <v>0.11153289108859551</v>
      </c>
      <c r="N90" s="18">
        <f t="shared" si="6"/>
        <v>0.27466199772467259</v>
      </c>
      <c r="O90" s="18">
        <f t="shared" si="7"/>
        <v>8.7683640343830305E-2</v>
      </c>
      <c r="P90" s="18">
        <f t="shared" si="8"/>
        <v>0.34170396183734603</v>
      </c>
      <c r="Q90" s="12">
        <f>'HbA1c-1516'!$M$187</f>
        <v>0.17899999999999999</v>
      </c>
    </row>
    <row r="91" spans="1:17" x14ac:dyDescent="0.25">
      <c r="A91" t="s">
        <v>792</v>
      </c>
      <c r="B91" s="3" t="str">
        <f>VLOOKUP($A91,'Unit list'!$B$4:$D$176,3,0)</f>
        <v>Yorkshire and Humber</v>
      </c>
      <c r="D91" s="182">
        <v>154</v>
      </c>
      <c r="E91" s="179">
        <v>0.2148498403030204</v>
      </c>
      <c r="F91" s="181">
        <f>IF($B91='Unit list'!$D$1,D91,-1)</f>
        <v>-1</v>
      </c>
      <c r="G91" s="12">
        <f>IF($B91='Unit list'!$D$1,E91,-1)</f>
        <v>-1</v>
      </c>
      <c r="H91" s="15">
        <f>IF($A91='Unit list'!$A$1,D91,-1)</f>
        <v>-1</v>
      </c>
      <c r="I91" s="12">
        <f>IF($A91='Unit list'!$A$1,E91,-1)</f>
        <v>-1</v>
      </c>
      <c r="J91" s="16"/>
      <c r="K91" s="11">
        <f t="shared" si="9"/>
        <v>89</v>
      </c>
      <c r="L91" s="17">
        <v>88</v>
      </c>
      <c r="M91" s="18">
        <f t="shared" si="5"/>
        <v>0.11183733818812176</v>
      </c>
      <c r="N91" s="18">
        <f t="shared" si="6"/>
        <v>0.27405107214898022</v>
      </c>
      <c r="O91" s="18">
        <f t="shared" si="7"/>
        <v>8.8038240297036538E-2</v>
      </c>
      <c r="P91" s="18">
        <f t="shared" si="8"/>
        <v>0.34068353473202667</v>
      </c>
      <c r="Q91" s="12">
        <f>'HbA1c-1516'!$M$187</f>
        <v>0.17899999999999999</v>
      </c>
    </row>
    <row r="92" spans="1:17" x14ac:dyDescent="0.25">
      <c r="A92" t="s">
        <v>793</v>
      </c>
      <c r="B92" s="3" t="str">
        <f>VLOOKUP($A92,'Unit list'!$B$4:$D$176,3,0)</f>
        <v>London and South East</v>
      </c>
      <c r="D92" s="182">
        <v>112</v>
      </c>
      <c r="E92" s="179">
        <v>0.14103819729982756</v>
      </c>
      <c r="F92" s="181">
        <f>IF($B92='Unit list'!$D$1,D92,-1)</f>
        <v>-1</v>
      </c>
      <c r="G92" s="12">
        <f>IF($B92='Unit list'!$D$1,E92,-1)</f>
        <v>-1</v>
      </c>
      <c r="H92" s="15">
        <f>IF($A92='Unit list'!$A$1,D92,-1)</f>
        <v>-1</v>
      </c>
      <c r="I92" s="12">
        <f>IF($A92='Unit list'!$A$1,E92,-1)</f>
        <v>-1</v>
      </c>
      <c r="J92" s="16"/>
      <c r="K92" s="11">
        <f t="shared" si="9"/>
        <v>90</v>
      </c>
      <c r="L92" s="17">
        <v>89</v>
      </c>
      <c r="M92" s="18">
        <f t="shared" si="5"/>
        <v>0.11213746989023211</v>
      </c>
      <c r="N92" s="18">
        <f t="shared" si="6"/>
        <v>0.27345105316721707</v>
      </c>
      <c r="O92" s="18">
        <f t="shared" si="7"/>
        <v>8.8388406558668489E-2</v>
      </c>
      <c r="P92" s="18">
        <f t="shared" si="8"/>
        <v>0.33968070216120511</v>
      </c>
      <c r="Q92" s="12">
        <f>'HbA1c-1516'!$M$187</f>
        <v>0.17899999999999999</v>
      </c>
    </row>
    <row r="93" spans="1:17" x14ac:dyDescent="0.25">
      <c r="A93" t="s">
        <v>794</v>
      </c>
      <c r="B93" s="3" t="str">
        <f>VLOOKUP($A93,'Unit list'!$B$4:$D$176,3,0)</f>
        <v>London and South East</v>
      </c>
      <c r="D93" s="182">
        <v>118</v>
      </c>
      <c r="E93" s="179">
        <v>0.14727676483872187</v>
      </c>
      <c r="F93" s="181">
        <f>IF($B93='Unit list'!$D$1,D93,-1)</f>
        <v>-1</v>
      </c>
      <c r="G93" s="12">
        <f>IF($B93='Unit list'!$D$1,E93,-1)</f>
        <v>-1</v>
      </c>
      <c r="H93" s="15">
        <f>IF($A93='Unit list'!$A$1,D93,-1)</f>
        <v>-1</v>
      </c>
      <c r="I93" s="12">
        <f>IF($A93='Unit list'!$A$1,E93,-1)</f>
        <v>-1</v>
      </c>
      <c r="J93" s="16"/>
      <c r="K93" s="11">
        <f t="shared" si="9"/>
        <v>91</v>
      </c>
      <c r="L93" s="17">
        <v>90</v>
      </c>
      <c r="M93" s="18">
        <f t="shared" si="5"/>
        <v>0.11243338943626856</v>
      </c>
      <c r="N93" s="18">
        <f t="shared" si="6"/>
        <v>0.27286162717244722</v>
      </c>
      <c r="O93" s="18">
        <f t="shared" si="7"/>
        <v>8.8734233699194767E-2</v>
      </c>
      <c r="P93" s="18">
        <f t="shared" si="8"/>
        <v>0.33869497818282301</v>
      </c>
      <c r="Q93" s="12">
        <f>'HbA1c-1516'!$M$187</f>
        <v>0.17899999999999999</v>
      </c>
    </row>
    <row r="94" spans="1:17" x14ac:dyDescent="0.25">
      <c r="A94" t="s">
        <v>795</v>
      </c>
      <c r="B94" s="3" t="str">
        <f>VLOOKUP($A94,'Unit list'!$B$4:$D$176,3,0)</f>
        <v>North East</v>
      </c>
      <c r="D94" s="182">
        <v>118</v>
      </c>
      <c r="E94" s="179">
        <v>0.1780581676778008</v>
      </c>
      <c r="F94" s="181">
        <f>IF($B94='Unit list'!$D$1,D94,-1)</f>
        <v>-1</v>
      </c>
      <c r="G94" s="12">
        <f>IF($B94='Unit list'!$D$1,E94,-1)</f>
        <v>-1</v>
      </c>
      <c r="H94" s="15">
        <f>IF($A94='Unit list'!$A$1,D94,-1)</f>
        <v>-1</v>
      </c>
      <c r="I94" s="12">
        <f>IF($A94='Unit list'!$A$1,E94,-1)</f>
        <v>-1</v>
      </c>
      <c r="J94" s="16"/>
      <c r="K94" s="11">
        <f t="shared" si="9"/>
        <v>92</v>
      </c>
      <c r="L94" s="17">
        <v>91</v>
      </c>
      <c r="M94" s="18">
        <f t="shared" si="5"/>
        <v>0.11272519659955121</v>
      </c>
      <c r="N94" s="18">
        <f t="shared" si="6"/>
        <v>0.27228249288359901</v>
      </c>
      <c r="O94" s="18">
        <f t="shared" si="7"/>
        <v>8.907581343847383E-2</v>
      </c>
      <c r="P94" s="18">
        <f t="shared" si="8"/>
        <v>0.33772589515226931</v>
      </c>
      <c r="Q94" s="12">
        <f>'HbA1c-1516'!$M$187</f>
        <v>0.17899999999999999</v>
      </c>
    </row>
    <row r="95" spans="1:17" x14ac:dyDescent="0.25">
      <c r="A95" t="s">
        <v>796</v>
      </c>
      <c r="B95" s="3" t="str">
        <f>VLOOKUP($A95,'Unit list'!$B$4:$D$176,3,0)</f>
        <v>West Midlands</v>
      </c>
      <c r="D95" s="182">
        <v>85</v>
      </c>
      <c r="E95" s="179">
        <v>0.18144150892440009</v>
      </c>
      <c r="F95" s="181">
        <f>IF($B95='Unit list'!$D$1,D95,-1)</f>
        <v>-1</v>
      </c>
      <c r="G95" s="12">
        <f>IF($B95='Unit list'!$D$1,E95,-1)</f>
        <v>-1</v>
      </c>
      <c r="H95" s="15">
        <f>IF($A95='Unit list'!$A$1,D95,-1)</f>
        <v>-1</v>
      </c>
      <c r="I95" s="12">
        <f>IF($A95='Unit list'!$A$1,E95,-1)</f>
        <v>-1</v>
      </c>
      <c r="J95" s="16"/>
      <c r="K95" s="11">
        <f t="shared" si="9"/>
        <v>93</v>
      </c>
      <c r="L95" s="17">
        <v>92</v>
      </c>
      <c r="M95" s="18">
        <f t="shared" si="5"/>
        <v>0.11301298783495398</v>
      </c>
      <c r="N95" s="18">
        <f t="shared" si="6"/>
        <v>0.27171336073452634</v>
      </c>
      <c r="O95" s="18">
        <f t="shared" si="7"/>
        <v>8.9413234756577767E-2</v>
      </c>
      <c r="P95" s="18">
        <f t="shared" si="8"/>
        <v>0.33677300285476314</v>
      </c>
      <c r="Q95" s="12">
        <f>'HbA1c-1516'!$M$187</f>
        <v>0.17899999999999999</v>
      </c>
    </row>
    <row r="96" spans="1:17" x14ac:dyDescent="0.25">
      <c r="A96" t="s">
        <v>797</v>
      </c>
      <c r="B96" s="3" t="str">
        <f>VLOOKUP($A96,'Unit list'!$B$4:$D$176,3,0)</f>
        <v>West Midlands</v>
      </c>
      <c r="D96" s="182">
        <v>197</v>
      </c>
      <c r="E96" s="179">
        <v>0.11261104139519718</v>
      </c>
      <c r="F96" s="181">
        <f>IF($B96='Unit list'!$D$1,D96,-1)</f>
        <v>-1</v>
      </c>
      <c r="G96" s="12">
        <f>IF($B96='Unit list'!$D$1,E96,-1)</f>
        <v>-1</v>
      </c>
      <c r="H96" s="15">
        <f>IF($A96='Unit list'!$A$1,D96,-1)</f>
        <v>-1</v>
      </c>
      <c r="I96" s="12">
        <f>IF($A96='Unit list'!$A$1,E96,-1)</f>
        <v>-1</v>
      </c>
      <c r="J96" s="16"/>
      <c r="K96" s="11">
        <f t="shared" si="9"/>
        <v>94</v>
      </c>
      <c r="L96" s="17">
        <v>93</v>
      </c>
      <c r="M96" s="18">
        <f t="shared" si="5"/>
        <v>0.11329685642062386</v>
      </c>
      <c r="N96" s="18">
        <f t="shared" si="6"/>
        <v>0.27115395229946426</v>
      </c>
      <c r="O96" s="18">
        <f t="shared" si="7"/>
        <v>8.974658399935119E-2</v>
      </c>
      <c r="P96" s="18">
        <f t="shared" si="8"/>
        <v>0.33583586768714252</v>
      </c>
      <c r="Q96" s="12">
        <f>'HbA1c-1516'!$M$187</f>
        <v>0.17899999999999999</v>
      </c>
    </row>
    <row r="97" spans="1:17" x14ac:dyDescent="0.25">
      <c r="A97" t="s">
        <v>798</v>
      </c>
      <c r="B97" s="3" t="str">
        <f>VLOOKUP($A97,'Unit list'!$B$4:$D$176,3,0)</f>
        <v>London and South East</v>
      </c>
      <c r="D97" s="182">
        <v>265</v>
      </c>
      <c r="E97" s="179">
        <v>0.16835160803676785</v>
      </c>
      <c r="F97" s="181">
        <f>IF($B97='Unit list'!$D$1,D97,-1)</f>
        <v>-1</v>
      </c>
      <c r="G97" s="12">
        <f>IF($B97='Unit list'!$D$1,E97,-1)</f>
        <v>-1</v>
      </c>
      <c r="H97" s="15">
        <f>IF($A97='Unit list'!$A$1,D97,-1)</f>
        <v>-1</v>
      </c>
      <c r="I97" s="12">
        <f>IF($A97='Unit list'!$A$1,E97,-1)</f>
        <v>-1</v>
      </c>
      <c r="J97" s="16"/>
      <c r="K97" s="11">
        <f t="shared" si="9"/>
        <v>95</v>
      </c>
      <c r="L97" s="17">
        <v>94</v>
      </c>
      <c r="M97" s="18">
        <f t="shared" si="5"/>
        <v>0.11357689259232988</v>
      </c>
      <c r="N97" s="18">
        <f t="shared" si="6"/>
        <v>0.27060399975235616</v>
      </c>
      <c r="O97" s="18">
        <f t="shared" si="7"/>
        <v>9.0075944979000386E-2</v>
      </c>
      <c r="P97" s="18">
        <f t="shared" si="8"/>
        <v>0.33491407188578587</v>
      </c>
      <c r="Q97" s="12">
        <f>'HbA1c-1516'!$M$187</f>
        <v>0.17899999999999999</v>
      </c>
    </row>
    <row r="98" spans="1:17" x14ac:dyDescent="0.25">
      <c r="A98" t="s">
        <v>799</v>
      </c>
      <c r="B98" s="3" t="str">
        <f>VLOOKUP($A98,'Unit list'!$B$4:$D$176,3,0)</f>
        <v>East of England</v>
      </c>
      <c r="D98" s="182">
        <v>119</v>
      </c>
      <c r="E98" s="179">
        <v>0.17757894126904344</v>
      </c>
      <c r="F98" s="181">
        <f>IF($B98='Unit list'!$D$1,D98,-1)</f>
        <v>119</v>
      </c>
      <c r="G98" s="12">
        <f>IF($B98='Unit list'!$D$1,E98,-1)</f>
        <v>0.17757894126904344</v>
      </c>
      <c r="H98" s="15">
        <f>IF($A98='Unit list'!$A$1,D98,-1)</f>
        <v>-1</v>
      </c>
      <c r="I98" s="12">
        <f>IF($A98='Unit list'!$A$1,E98,-1)</f>
        <v>-1</v>
      </c>
      <c r="J98" s="16"/>
      <c r="K98" s="11">
        <f t="shared" si="9"/>
        <v>96</v>
      </c>
      <c r="L98" s="17">
        <v>95</v>
      </c>
      <c r="M98" s="18">
        <f t="shared" si="5"/>
        <v>0.11385318367089184</v>
      </c>
      <c r="N98" s="18">
        <f t="shared" si="6"/>
        <v>0.27006324535772713</v>
      </c>
      <c r="O98" s="18">
        <f t="shared" si="7"/>
        <v>9.0401399069988245E-2</v>
      </c>
      <c r="P98" s="18">
        <f t="shared" si="8"/>
        <v>0.33400721279763873</v>
      </c>
      <c r="Q98" s="12">
        <f>'HbA1c-1516'!$M$187</f>
        <v>0.17899999999999999</v>
      </c>
    </row>
    <row r="99" spans="1:17" x14ac:dyDescent="0.25">
      <c r="A99" t="s">
        <v>800</v>
      </c>
      <c r="B99" s="3" t="str">
        <f>VLOOKUP($A99,'Unit list'!$B$4:$D$176,3,0)</f>
        <v>East Midlands</v>
      </c>
      <c r="D99" s="182">
        <v>69</v>
      </c>
      <c r="E99" s="179">
        <v>0.12568426862384613</v>
      </c>
      <c r="F99" s="181">
        <f>IF($B99='Unit list'!$D$1,D99,-1)</f>
        <v>-1</v>
      </c>
      <c r="G99" s="12">
        <f>IF($B99='Unit list'!$D$1,E99,-1)</f>
        <v>-1</v>
      </c>
      <c r="H99" s="15">
        <f>IF($A99='Unit list'!$A$1,D99,-1)</f>
        <v>-1</v>
      </c>
      <c r="I99" s="12">
        <f>IF($A99='Unit list'!$A$1,E99,-1)</f>
        <v>-1</v>
      </c>
      <c r="J99" s="16"/>
      <c r="K99" s="11">
        <f t="shared" si="9"/>
        <v>97</v>
      </c>
      <c r="L99" s="17">
        <v>96</v>
      </c>
      <c r="M99" s="18">
        <f t="shared" si="5"/>
        <v>0.11412581418310869</v>
      </c>
      <c r="N99" s="18">
        <f t="shared" si="6"/>
        <v>0.26953144099096088</v>
      </c>
      <c r="O99" s="18">
        <f t="shared" si="7"/>
        <v>9.0723025300493754E-2</v>
      </c>
      <c r="P99" s="18">
        <f t="shared" si="8"/>
        <v>0.33311490219154555</v>
      </c>
      <c r="Q99" s="12">
        <f>'HbA1c-1516'!$M$187</f>
        <v>0.17899999999999999</v>
      </c>
    </row>
    <row r="100" spans="1:17" x14ac:dyDescent="0.25">
      <c r="A100" t="s">
        <v>801</v>
      </c>
      <c r="B100" s="3" t="str">
        <f>VLOOKUP($A100,'Unit list'!$B$4:$D$176,3,0)</f>
        <v>Yorkshire and Humber</v>
      </c>
      <c r="D100" s="182">
        <v>74</v>
      </c>
      <c r="E100" s="179">
        <v>0.28043976579708363</v>
      </c>
      <c r="F100" s="181">
        <f>IF($B100='Unit list'!$D$1,D100,-1)</f>
        <v>-1</v>
      </c>
      <c r="G100" s="12">
        <f>IF($B100='Unit list'!$D$1,E100,-1)</f>
        <v>-1</v>
      </c>
      <c r="H100" s="15">
        <f>IF($A100='Unit list'!$A$1,D100,-1)</f>
        <v>-1</v>
      </c>
      <c r="I100" s="12">
        <f>IF($A100='Unit list'!$A$1,E100,-1)</f>
        <v>-1</v>
      </c>
      <c r="J100" s="16"/>
      <c r="K100" s="11">
        <f t="shared" si="9"/>
        <v>98</v>
      </c>
      <c r="L100" s="17">
        <v>97</v>
      </c>
      <c r="M100" s="18">
        <f t="shared" si="5"/>
        <v>0.11439486597657569</v>
      </c>
      <c r="N100" s="18">
        <f t="shared" si="6"/>
        <v>0.26900834768600324</v>
      </c>
      <c r="O100" s="18">
        <f t="shared" si="7"/>
        <v>9.1040900439677566E-2</v>
      </c>
      <c r="P100" s="18">
        <f t="shared" si="8"/>
        <v>0.33223676560729321</v>
      </c>
      <c r="Q100" s="12">
        <f>'HbA1c-1516'!$M$187</f>
        <v>0.17899999999999999</v>
      </c>
    </row>
    <row r="101" spans="1:17" x14ac:dyDescent="0.25">
      <c r="A101" t="s">
        <v>802</v>
      </c>
      <c r="B101" s="3" t="str">
        <f>VLOOKUP($A101,'Unit list'!$B$4:$D$176,3,0)</f>
        <v>London and South East</v>
      </c>
      <c r="D101" s="182">
        <v>153</v>
      </c>
      <c r="E101" s="179">
        <v>0.226121219115895</v>
      </c>
      <c r="F101" s="181">
        <f>IF($B101='Unit list'!$D$1,D101,-1)</f>
        <v>-1</v>
      </c>
      <c r="G101" s="12">
        <f>IF($B101='Unit list'!$D$1,E101,-1)</f>
        <v>-1</v>
      </c>
      <c r="H101" s="15">
        <f>IF($A101='Unit list'!$A$1,D101,-1)</f>
        <v>-1</v>
      </c>
      <c r="I101" s="12">
        <f>IF($A101='Unit list'!$A$1,E101,-1)</f>
        <v>-1</v>
      </c>
      <c r="J101" s="16"/>
      <c r="K101" s="11">
        <f t="shared" si="9"/>
        <v>99</v>
      </c>
      <c r="L101" s="17">
        <v>98</v>
      </c>
      <c r="M101" s="18">
        <f t="shared" si="5"/>
        <v>0.11466041832875458</v>
      </c>
      <c r="N101" s="18">
        <f t="shared" si="6"/>
        <v>0.26849373520866437</v>
      </c>
      <c r="O101" s="18">
        <f t="shared" si="7"/>
        <v>9.1355099080980509E-2</v>
      </c>
      <c r="P101" s="18">
        <f t="shared" si="8"/>
        <v>0.33137244173996067</v>
      </c>
      <c r="Q101" s="12">
        <f>'HbA1c-1516'!$M$187</f>
        <v>0.17899999999999999</v>
      </c>
    </row>
    <row r="102" spans="1:17" x14ac:dyDescent="0.25">
      <c r="A102" t="s">
        <v>803</v>
      </c>
      <c r="B102" s="3" t="str">
        <f>VLOOKUP($A102,'Unit list'!$B$4:$D$176,3,0)</f>
        <v>East of England</v>
      </c>
      <c r="D102" s="182">
        <v>212</v>
      </c>
      <c r="E102" s="179">
        <v>0.25486259476726458</v>
      </c>
      <c r="F102" s="181">
        <f>IF($B102='Unit list'!$D$1,D102,-1)</f>
        <v>212</v>
      </c>
      <c r="G102" s="12">
        <f>IF($B102='Unit list'!$D$1,E102,-1)</f>
        <v>0.25486259476726458</v>
      </c>
      <c r="H102" s="15">
        <f>IF($A102='Unit list'!$A$1,D102,-1)</f>
        <v>-1</v>
      </c>
      <c r="I102" s="12">
        <f>IF($A102='Unit list'!$A$1,E102,-1)</f>
        <v>-1</v>
      </c>
      <c r="J102" s="16"/>
      <c r="K102" s="11">
        <f t="shared" si="9"/>
        <v>100</v>
      </c>
      <c r="L102" s="17">
        <v>99</v>
      </c>
      <c r="M102" s="18">
        <f t="shared" si="5"/>
        <v>0.11492254805063425</v>
      </c>
      <c r="N102" s="18">
        <f t="shared" si="6"/>
        <v>0.26798738165383484</v>
      </c>
      <c r="O102" s="18">
        <f t="shared" si="7"/>
        <v>9.1665693721668426E-2</v>
      </c>
      <c r="P102" s="18">
        <f t="shared" si="8"/>
        <v>0.33052158185734803</v>
      </c>
      <c r="Q102" s="12">
        <f>'HbA1c-1516'!$M$187</f>
        <v>0.17899999999999999</v>
      </c>
    </row>
    <row r="103" spans="1:17" x14ac:dyDescent="0.25">
      <c r="A103" t="s">
        <v>804</v>
      </c>
      <c r="B103" s="3" t="str">
        <f>VLOOKUP($A103,'Unit list'!$B$4:$D$176,3,0)</f>
        <v>Wales</v>
      </c>
      <c r="D103" s="182">
        <v>99</v>
      </c>
      <c r="E103" s="179">
        <v>0.17332862057009638</v>
      </c>
      <c r="F103" s="181">
        <f>IF($B103='Unit list'!$D$1,D103,-1)</f>
        <v>-1</v>
      </c>
      <c r="G103" s="12">
        <f>IF($B103='Unit list'!$D$1,E103,-1)</f>
        <v>-1</v>
      </c>
      <c r="H103" s="15">
        <f>IF($A103='Unit list'!$A$1,D103,-1)</f>
        <v>-1</v>
      </c>
      <c r="I103" s="12">
        <f>IF($A103='Unit list'!$A$1,E103,-1)</f>
        <v>-1</v>
      </c>
      <c r="J103" s="16"/>
      <c r="K103" s="11">
        <f t="shared" si="9"/>
        <v>101</v>
      </c>
      <c r="L103" s="17">
        <v>100</v>
      </c>
      <c r="M103" s="18">
        <f t="shared" si="5"/>
        <v>0.11518132958529799</v>
      </c>
      <c r="N103" s="18">
        <f t="shared" si="6"/>
        <v>0.26748907306505165</v>
      </c>
      <c r="O103" s="18">
        <f t="shared" si="7"/>
        <v>9.1972754838821544E-2</v>
      </c>
      <c r="P103" s="18">
        <f t="shared" si="8"/>
        <v>0.32968384924841354</v>
      </c>
      <c r="Q103" s="12">
        <f>'HbA1c-1516'!$M$187</f>
        <v>0.17899999999999999</v>
      </c>
    </row>
    <row r="104" spans="1:17" x14ac:dyDescent="0.25">
      <c r="A104" t="s">
        <v>805</v>
      </c>
      <c r="B104" s="3" t="str">
        <f>VLOOKUP($A104,'Unit list'!$B$4:$D$176,3,0)</f>
        <v>North East</v>
      </c>
      <c r="D104" s="182">
        <v>126</v>
      </c>
      <c r="E104" s="179">
        <v>0.12687120274879607</v>
      </c>
      <c r="F104" s="181">
        <f>IF($B104='Unit list'!$D$1,D104,-1)</f>
        <v>-1</v>
      </c>
      <c r="G104" s="12">
        <f>IF($B104='Unit list'!$D$1,E104,-1)</f>
        <v>-1</v>
      </c>
      <c r="H104" s="15">
        <f>IF($A104='Unit list'!$A$1,D104,-1)</f>
        <v>-1</v>
      </c>
      <c r="I104" s="12">
        <f>IF($A104='Unit list'!$A$1,E104,-1)</f>
        <v>-1</v>
      </c>
      <c r="J104" s="16"/>
      <c r="K104" s="11">
        <f t="shared" si="9"/>
        <v>102</v>
      </c>
      <c r="L104" s="17">
        <v>101</v>
      </c>
      <c r="M104" s="18">
        <f t="shared" si="5"/>
        <v>0.11543683510169185</v>
      </c>
      <c r="N104" s="18">
        <f t="shared" si="6"/>
        <v>0.26699860307497147</v>
      </c>
      <c r="O104" s="18">
        <f t="shared" si="7"/>
        <v>9.2276350961957423E-2</v>
      </c>
      <c r="P104" s="18">
        <f t="shared" si="8"/>
        <v>0.32885891870079748</v>
      </c>
      <c r="Q104" s="12">
        <f>'HbA1c-1516'!$M$187</f>
        <v>0.17899999999999999</v>
      </c>
    </row>
    <row r="105" spans="1:17" x14ac:dyDescent="0.25">
      <c r="A105" t="s">
        <v>806</v>
      </c>
      <c r="B105" s="3" t="str">
        <f>VLOOKUP($A105,'Unit list'!$B$4:$D$176,3,0)</f>
        <v>North West</v>
      </c>
      <c r="D105" s="182">
        <v>38</v>
      </c>
      <c r="E105" s="179">
        <v>0.26766794799340143</v>
      </c>
      <c r="F105" s="181">
        <f>IF($B105='Unit list'!$D$1,D105,-1)</f>
        <v>-1</v>
      </c>
      <c r="G105" s="12">
        <f>IF($B105='Unit list'!$D$1,E105,-1)</f>
        <v>-1</v>
      </c>
      <c r="H105" s="15">
        <f>IF($A105='Unit list'!$A$1,D105,-1)</f>
        <v>-1</v>
      </c>
      <c r="I105" s="12">
        <f>IF($A105='Unit list'!$A$1,E105,-1)</f>
        <v>-1</v>
      </c>
      <c r="J105" s="16"/>
      <c r="K105" s="11">
        <f t="shared" si="9"/>
        <v>103</v>
      </c>
      <c r="L105" s="17">
        <v>102</v>
      </c>
      <c r="M105" s="18">
        <f t="shared" si="5"/>
        <v>0.11568913458386842</v>
      </c>
      <c r="N105" s="18">
        <f t="shared" si="6"/>
        <v>0.26651577256541109</v>
      </c>
      <c r="O105" s="18">
        <f t="shared" si="7"/>
        <v>9.2576548742461823E-2</v>
      </c>
      <c r="P105" s="18">
        <f t="shared" si="8"/>
        <v>0.32804647600564724</v>
      </c>
      <c r="Q105" s="12">
        <f>'HbA1c-1516'!$M$187</f>
        <v>0.17899999999999999</v>
      </c>
    </row>
    <row r="106" spans="1:17" x14ac:dyDescent="0.25">
      <c r="A106" t="s">
        <v>807</v>
      </c>
      <c r="B106" s="3" t="str">
        <f>VLOOKUP($A106,'Unit list'!$B$4:$D$176,3,0)</f>
        <v>London and South East</v>
      </c>
      <c r="D106" s="182">
        <v>183</v>
      </c>
      <c r="E106" s="179">
        <v>0.12504097270890266</v>
      </c>
      <c r="F106" s="181">
        <f>IF($B106='Unit list'!$D$1,D106,-1)</f>
        <v>-1</v>
      </c>
      <c r="G106" s="12">
        <f>IF($B106='Unit list'!$D$1,E106,-1)</f>
        <v>-1</v>
      </c>
      <c r="H106" s="15">
        <f>IF($A106='Unit list'!$A$1,D106,-1)</f>
        <v>-1</v>
      </c>
      <c r="I106" s="12">
        <f>IF($A106='Unit list'!$A$1,E106,-1)</f>
        <v>-1</v>
      </c>
      <c r="J106" s="16"/>
      <c r="K106" s="11">
        <f t="shared" si="9"/>
        <v>104</v>
      </c>
      <c r="L106" s="17">
        <v>103</v>
      </c>
      <c r="M106" s="18">
        <f t="shared" si="5"/>
        <v>0.11593829591596347</v>
      </c>
      <c r="N106" s="18">
        <f t="shared" si="6"/>
        <v>0.26604038934571483</v>
      </c>
      <c r="O106" s="18">
        <f t="shared" si="7"/>
        <v>9.2873413019994425E-2</v>
      </c>
      <c r="P106" s="18">
        <f t="shared" si="8"/>
        <v>0.32724621748808053</v>
      </c>
      <c r="Q106" s="12">
        <f>'HbA1c-1516'!$M$187</f>
        <v>0.17899999999999999</v>
      </c>
    </row>
    <row r="107" spans="1:17" x14ac:dyDescent="0.25">
      <c r="A107" t="s">
        <v>808</v>
      </c>
      <c r="B107" s="3" t="str">
        <f>VLOOKUP($A107,'Unit list'!$B$4:$D$176,3,0)</f>
        <v>North West</v>
      </c>
      <c r="D107" s="182">
        <v>221</v>
      </c>
      <c r="E107" s="179">
        <v>0.18697309170865112</v>
      </c>
      <c r="F107" s="181">
        <f>IF($B107='Unit list'!$D$1,D107,-1)</f>
        <v>-1</v>
      </c>
      <c r="G107" s="12">
        <f>IF($B107='Unit list'!$D$1,E107,-1)</f>
        <v>-1</v>
      </c>
      <c r="H107" s="15">
        <f>IF($A107='Unit list'!$A$1,D107,-1)</f>
        <v>-1</v>
      </c>
      <c r="I107" s="12">
        <f>IF($A107='Unit list'!$A$1,E107,-1)</f>
        <v>-1</v>
      </c>
      <c r="J107" s="16"/>
      <c r="K107" s="11">
        <f t="shared" si="9"/>
        <v>105</v>
      </c>
      <c r="L107" s="17">
        <v>104</v>
      </c>
      <c r="M107" s="18">
        <f t="shared" si="5"/>
        <v>0.11618438496314538</v>
      </c>
      <c r="N107" s="18">
        <f t="shared" si="6"/>
        <v>0.26557226784829691</v>
      </c>
      <c r="O107" s="18">
        <f t="shared" si="7"/>
        <v>9.3167006886023668E-2</v>
      </c>
      <c r="P107" s="18">
        <f t="shared" si="8"/>
        <v>0.32645784956174267</v>
      </c>
      <c r="Q107" s="12">
        <f>'HbA1c-1516'!$M$187</f>
        <v>0.17899999999999999</v>
      </c>
    </row>
    <row r="108" spans="1:17" x14ac:dyDescent="0.25">
      <c r="A108" t="s">
        <v>809</v>
      </c>
      <c r="B108" s="3" t="str">
        <f>VLOOKUP($A108,'Unit list'!$B$4:$D$176,3,0)</f>
        <v>South West</v>
      </c>
      <c r="D108" s="182">
        <v>159</v>
      </c>
      <c r="E108" s="179">
        <v>0.16063316253517371</v>
      </c>
      <c r="F108" s="181">
        <f>IF($B108='Unit list'!$D$1,D108,-1)</f>
        <v>-1</v>
      </c>
      <c r="G108" s="12">
        <f>IF($B108='Unit list'!$D$1,E108,-1)</f>
        <v>-1</v>
      </c>
      <c r="H108" s="15">
        <f>IF($A108='Unit list'!$A$1,D108,-1)</f>
        <v>-1</v>
      </c>
      <c r="I108" s="12">
        <f>IF($A108='Unit list'!$A$1,E108,-1)</f>
        <v>-1</v>
      </c>
      <c r="J108" s="16"/>
      <c r="K108" s="11">
        <f t="shared" si="9"/>
        <v>106</v>
      </c>
      <c r="L108" s="17">
        <v>105</v>
      </c>
      <c r="M108" s="18">
        <f t="shared" si="5"/>
        <v>0.11642746564876158</v>
      </c>
      <c r="N108" s="18">
        <f t="shared" si="6"/>
        <v>0.26511122884029031</v>
      </c>
      <c r="O108" s="18">
        <f t="shared" si="7"/>
        <v>9.3457391744638199E-2</v>
      </c>
      <c r="P108" s="18">
        <f t="shared" si="8"/>
        <v>0.32568108830601533</v>
      </c>
      <c r="Q108" s="12">
        <f>'HbA1c-1516'!$M$187</f>
        <v>0.17899999999999999</v>
      </c>
    </row>
    <row r="109" spans="1:17" x14ac:dyDescent="0.25">
      <c r="A109" t="s">
        <v>810</v>
      </c>
      <c r="B109" s="3" t="str">
        <f>VLOOKUP($A109,'Unit list'!$B$4:$D$176,3,0)</f>
        <v>West Midlands</v>
      </c>
      <c r="D109" s="182">
        <v>82</v>
      </c>
      <c r="E109" s="179">
        <v>0.17303555670582757</v>
      </c>
      <c r="F109" s="181">
        <f>IF($B109='Unit list'!$D$1,D109,-1)</f>
        <v>-1</v>
      </c>
      <c r="G109" s="12">
        <f>IF($B109='Unit list'!$D$1,E109,-1)</f>
        <v>-1</v>
      </c>
      <c r="H109" s="15">
        <f>IF($A109='Unit list'!$A$1,D109,-1)</f>
        <v>-1</v>
      </c>
      <c r="I109" s="12">
        <f>IF($A109='Unit list'!$A$1,E109,-1)</f>
        <v>-1</v>
      </c>
      <c r="J109" s="16"/>
      <c r="K109" s="11">
        <f t="shared" si="9"/>
        <v>107</v>
      </c>
      <c r="L109" s="17">
        <v>106</v>
      </c>
      <c r="M109" s="18">
        <f t="shared" si="5"/>
        <v>0.11666760002789293</v>
      </c>
      <c r="N109" s="18">
        <f t="shared" si="6"/>
        <v>0.26465709915030899</v>
      </c>
      <c r="O109" s="18">
        <f t="shared" si="7"/>
        <v>9.3744627370771827E-2</v>
      </c>
      <c r="P109" s="18">
        <f t="shared" si="8"/>
        <v>0.32491565906453718</v>
      </c>
      <c r="Q109" s="12">
        <f>'HbA1c-1516'!$M$187</f>
        <v>0.17899999999999999</v>
      </c>
    </row>
    <row r="110" spans="1:17" x14ac:dyDescent="0.25">
      <c r="A110" t="s">
        <v>811</v>
      </c>
      <c r="B110" s="3" t="str">
        <f>VLOOKUP($A110,'Unit list'!$B$4:$D$176,3,0)</f>
        <v>South West</v>
      </c>
      <c r="D110" s="182">
        <v>442</v>
      </c>
      <c r="E110" s="179">
        <v>0.24567777396391605</v>
      </c>
      <c r="F110" s="181">
        <f>IF($B110='Unit list'!$D$1,D110,-1)</f>
        <v>-1</v>
      </c>
      <c r="G110" s="12">
        <f>IF($B110='Unit list'!$D$1,E110,-1)</f>
        <v>-1</v>
      </c>
      <c r="H110" s="15">
        <f>IF($A110='Unit list'!$A$1,D110,-1)</f>
        <v>-1</v>
      </c>
      <c r="I110" s="12">
        <f>IF($A110='Unit list'!$A$1,E110,-1)</f>
        <v>-1</v>
      </c>
      <c r="J110" s="16"/>
      <c r="K110" s="11">
        <f t="shared" si="9"/>
        <v>108</v>
      </c>
      <c r="L110" s="17">
        <v>107</v>
      </c>
      <c r="M110" s="18">
        <f t="shared" si="5"/>
        <v>0.11690484835751204</v>
      </c>
      <c r="N110" s="18">
        <f t="shared" si="6"/>
        <v>0.26420971140939908</v>
      </c>
      <c r="O110" s="18">
        <f t="shared" si="7"/>
        <v>9.4028771965972244E-2</v>
      </c>
      <c r="P110" s="18">
        <f t="shared" si="8"/>
        <v>0.32416129606378263</v>
      </c>
      <c r="Q110" s="12">
        <f>'HbA1c-1516'!$M$187</f>
        <v>0.17899999999999999</v>
      </c>
    </row>
    <row r="111" spans="1:17" x14ac:dyDescent="0.25">
      <c r="A111" t="s">
        <v>812</v>
      </c>
      <c r="B111" s="3" t="str">
        <f>VLOOKUP($A111,'Unit list'!$B$4:$D$176,3,0)</f>
        <v>North West</v>
      </c>
      <c r="D111" s="182">
        <v>75</v>
      </c>
      <c r="E111" s="179">
        <v>0.40181435208671501</v>
      </c>
      <c r="F111" s="181">
        <f>IF($B111='Unit list'!$D$1,D111,-1)</f>
        <v>-1</v>
      </c>
      <c r="G111" s="12">
        <f>IF($B111='Unit list'!$D$1,E111,-1)</f>
        <v>-1</v>
      </c>
      <c r="H111" s="15">
        <f>IF($A111='Unit list'!$A$1,D111,-1)</f>
        <v>-1</v>
      </c>
      <c r="I111" s="12">
        <f>IF($A111='Unit list'!$A$1,E111,-1)</f>
        <v>-1</v>
      </c>
      <c r="J111" s="16"/>
      <c r="K111" s="11">
        <f t="shared" si="9"/>
        <v>109</v>
      </c>
      <c r="L111" s="17">
        <v>108</v>
      </c>
      <c r="M111" s="18">
        <f t="shared" si="5"/>
        <v>0.11713926916343097</v>
      </c>
      <c r="N111" s="18">
        <f t="shared" si="6"/>
        <v>0.26376890380532164</v>
      </c>
      <c r="O111" s="18">
        <f t="shared" si="7"/>
        <v>9.4309882211835727E-2</v>
      </c>
      <c r="P111" s="18">
        <f t="shared" si="8"/>
        <v>0.32341774205053275</v>
      </c>
      <c r="Q111" s="12">
        <f>'HbA1c-1516'!$M$187</f>
        <v>0.17899999999999999</v>
      </c>
    </row>
    <row r="112" spans="1:17" x14ac:dyDescent="0.25">
      <c r="A112" t="s">
        <v>813</v>
      </c>
      <c r="B112" s="3" t="str">
        <f>VLOOKUP($A112,'Unit list'!$B$4:$D$176,3,0)</f>
        <v>North East</v>
      </c>
      <c r="D112" s="182">
        <v>58</v>
      </c>
      <c r="E112" s="179">
        <v>5.2559627500513448E-2</v>
      </c>
      <c r="F112" s="181">
        <f>IF($B112='Unit list'!$D$1,D112,-1)</f>
        <v>-1</v>
      </c>
      <c r="G112" s="12">
        <f>IF($B112='Unit list'!$D$1,E112,-1)</f>
        <v>-1</v>
      </c>
      <c r="H112" s="15">
        <f>IF($A112='Unit list'!$A$1,D112,-1)</f>
        <v>-1</v>
      </c>
      <c r="I112" s="12">
        <f>IF($A112='Unit list'!$A$1,E112,-1)</f>
        <v>-1</v>
      </c>
      <c r="J112" s="16"/>
      <c r="K112" s="11">
        <f t="shared" si="9"/>
        <v>110</v>
      </c>
      <c r="L112" s="17">
        <v>109</v>
      </c>
      <c r="M112" s="18">
        <f t="shared" si="5"/>
        <v>0.11737091930421037</v>
      </c>
      <c r="N112" s="18">
        <f t="shared" si="6"/>
        <v>0.2633345198493649</v>
      </c>
      <c r="O112" s="18">
        <f t="shared" si="7"/>
        <v>9.4588013321222811E-2</v>
      </c>
      <c r="P112" s="18">
        <f t="shared" si="8"/>
        <v>0.32268474794714636</v>
      </c>
      <c r="Q112" s="12">
        <f>'HbA1c-1516'!$M$187</f>
        <v>0.17899999999999999</v>
      </c>
    </row>
    <row r="113" spans="1:17" x14ac:dyDescent="0.25">
      <c r="A113" t="s">
        <v>814</v>
      </c>
      <c r="B113" s="3" t="str">
        <f>VLOOKUP($A113,'Unit list'!$B$4:$D$176,3,0)</f>
        <v>West Midlands</v>
      </c>
      <c r="D113" s="182">
        <v>160</v>
      </c>
      <c r="E113" s="179">
        <v>0.17320007966742548</v>
      </c>
      <c r="F113" s="181">
        <f>IF($B113='Unit list'!$D$1,D113,-1)</f>
        <v>-1</v>
      </c>
      <c r="G113" s="12">
        <f>IF($B113='Unit list'!$D$1,E113,-1)</f>
        <v>-1</v>
      </c>
      <c r="H113" s="15">
        <f>IF($A113='Unit list'!$A$1,D113,-1)</f>
        <v>-1</v>
      </c>
      <c r="I113" s="12">
        <f>IF($A113='Unit list'!$A$1,E113,-1)</f>
        <v>-1</v>
      </c>
      <c r="J113" s="16"/>
      <c r="K113" s="11">
        <f t="shared" si="9"/>
        <v>111</v>
      </c>
      <c r="L113" s="17">
        <v>110</v>
      </c>
      <c r="M113" s="18">
        <f t="shared" si="5"/>
        <v>0.11759985403219309</v>
      </c>
      <c r="N113" s="18">
        <f t="shared" si="6"/>
        <v>0.26290640815494304</v>
      </c>
      <c r="O113" s="18">
        <f t="shared" si="7"/>
        <v>9.4863219087364059E-2</v>
      </c>
      <c r="P113" s="18">
        <f t="shared" si="8"/>
        <v>0.32196207252361403</v>
      </c>
      <c r="Q113" s="12">
        <f>'HbA1c-1516'!$M$187</f>
        <v>0.17899999999999999</v>
      </c>
    </row>
    <row r="114" spans="1:17" x14ac:dyDescent="0.25">
      <c r="A114" t="s">
        <v>815</v>
      </c>
      <c r="B114" s="3" t="str">
        <f>VLOOKUP($A114,'Unit list'!$B$4:$D$176,3,0)</f>
        <v>South Central</v>
      </c>
      <c r="D114" s="182">
        <v>111</v>
      </c>
      <c r="E114" s="179">
        <v>9.729430933406881E-2</v>
      </c>
      <c r="F114" s="181">
        <f>IF($B114='Unit list'!$D$1,D114,-1)</f>
        <v>-1</v>
      </c>
      <c r="G114" s="12">
        <f>IF($B114='Unit list'!$D$1,E114,-1)</f>
        <v>-1</v>
      </c>
      <c r="H114" s="15">
        <f>IF($A114='Unit list'!$A$1,D114,-1)</f>
        <v>-1</v>
      </c>
      <c r="I114" s="12">
        <f>IF($A114='Unit list'!$A$1,E114,-1)</f>
        <v>-1</v>
      </c>
      <c r="J114" s="16"/>
      <c r="K114" s="11">
        <f t="shared" si="9"/>
        <v>112</v>
      </c>
      <c r="L114" s="17">
        <v>111</v>
      </c>
      <c r="M114" s="18">
        <f t="shared" si="5"/>
        <v>0.11782612705181408</v>
      </c>
      <c r="N114" s="18">
        <f t="shared" si="6"/>
        <v>0.26248442222728519</v>
      </c>
      <c r="O114" s="18">
        <f t="shared" si="7"/>
        <v>9.5135551930958268E-2</v>
      </c>
      <c r="P114" s="18">
        <f t="shared" si="8"/>
        <v>0.32124948208544157</v>
      </c>
      <c r="Q114" s="12">
        <f>'HbA1c-1516'!$M$187</f>
        <v>0.17899999999999999</v>
      </c>
    </row>
    <row r="115" spans="1:17" x14ac:dyDescent="0.25">
      <c r="A115" t="s">
        <v>816</v>
      </c>
      <c r="B115" s="3" t="str">
        <f>VLOOKUP($A115,'Unit list'!$B$4:$D$176,3,0)</f>
        <v>East of England</v>
      </c>
      <c r="D115" s="182">
        <v>140</v>
      </c>
      <c r="E115" s="179">
        <v>0.15919496975504099</v>
      </c>
      <c r="F115" s="181">
        <f>IF($B115='Unit list'!$D$1,D115,-1)</f>
        <v>140</v>
      </c>
      <c r="G115" s="12">
        <f>IF($B115='Unit list'!$D$1,E115,-1)</f>
        <v>0.15919496975504099</v>
      </c>
      <c r="H115" s="15">
        <f>IF($A115='Unit list'!$A$1,D115,-1)</f>
        <v>-1</v>
      </c>
      <c r="I115" s="12">
        <f>IF($A115='Unit list'!$A$1,E115,-1)</f>
        <v>-1</v>
      </c>
      <c r="J115" s="16"/>
      <c r="K115" s="11">
        <f t="shared" si="9"/>
        <v>113</v>
      </c>
      <c r="L115" s="17">
        <v>112</v>
      </c>
      <c r="M115" s="18">
        <f t="shared" si="5"/>
        <v>0.11804979057532987</v>
      </c>
      <c r="N115" s="18">
        <f t="shared" si="6"/>
        <v>0.26206842026356725</v>
      </c>
      <c r="O115" s="18">
        <f t="shared" si="7"/>
        <v>9.5405062945359789E-2</v>
      </c>
      <c r="P115" s="18">
        <f t="shared" si="8"/>
        <v>0.32054675017647294</v>
      </c>
      <c r="Q115" s="12">
        <f>'HbA1c-1516'!$M$187</f>
        <v>0.17899999999999999</v>
      </c>
    </row>
    <row r="116" spans="1:17" x14ac:dyDescent="0.25">
      <c r="A116" t="s">
        <v>817</v>
      </c>
      <c r="B116" s="3" t="str">
        <f>VLOOKUP($A116,'Unit list'!$B$4:$D$176,3,0)</f>
        <v>Yorkshire and Humber</v>
      </c>
      <c r="D116" s="182">
        <v>125</v>
      </c>
      <c r="E116" s="179">
        <v>0.16499462786111593</v>
      </c>
      <c r="F116" s="181">
        <f>IF($B116='Unit list'!$D$1,D116,-1)</f>
        <v>-1</v>
      </c>
      <c r="G116" s="12">
        <f>IF($B116='Unit list'!$D$1,E116,-1)</f>
        <v>-1</v>
      </c>
      <c r="H116" s="15">
        <f>IF($A116='Unit list'!$A$1,D116,-1)</f>
        <v>-1</v>
      </c>
      <c r="I116" s="12">
        <f>IF($A116='Unit list'!$A$1,E116,-1)</f>
        <v>-1</v>
      </c>
      <c r="J116" s="16"/>
      <c r="K116" s="11">
        <f t="shared" si="9"/>
        <v>114</v>
      </c>
      <c r="L116" s="17">
        <v>113</v>
      </c>
      <c r="M116" s="18">
        <f t="shared" si="5"/>
        <v>0.11827089537610218</v>
      </c>
      <c r="N116" s="18">
        <f t="shared" si="6"/>
        <v>0.26165826496288214</v>
      </c>
      <c r="O116" s="18">
        <f t="shared" si="7"/>
        <v>9.5671801939947176E-2</v>
      </c>
      <c r="P116" s="18">
        <f t="shared" si="8"/>
        <v>0.31985365729581938</v>
      </c>
      <c r="Q116" s="12">
        <f>'HbA1c-1516'!$M$187</f>
        <v>0.17899999999999999</v>
      </c>
    </row>
    <row r="117" spans="1:17" x14ac:dyDescent="0.25">
      <c r="A117" t="s">
        <v>818</v>
      </c>
      <c r="B117" s="3" t="str">
        <f>VLOOKUP($A117,'Unit list'!$B$4:$D$176,3,0)</f>
        <v>North East</v>
      </c>
      <c r="D117" s="182">
        <v>103</v>
      </c>
      <c r="E117" s="179">
        <v>0.29530602832460701</v>
      </c>
      <c r="F117" s="181">
        <f>IF($B117='Unit list'!$D$1,D117,-1)</f>
        <v>-1</v>
      </c>
      <c r="G117" s="12">
        <f>IF($B117='Unit list'!$D$1,E117,-1)</f>
        <v>-1</v>
      </c>
      <c r="H117" s="15">
        <f>IF($A117='Unit list'!$A$1,D117,-1)</f>
        <v>-1</v>
      </c>
      <c r="I117" s="12">
        <f>IF($A117='Unit list'!$A$1,E117,-1)</f>
        <v>-1</v>
      </c>
      <c r="J117" s="16"/>
      <c r="K117" s="11">
        <f t="shared" si="9"/>
        <v>115</v>
      </c>
      <c r="L117" s="17">
        <v>114</v>
      </c>
      <c r="M117" s="18">
        <f t="shared" si="5"/>
        <v>0.11848949083956159</v>
      </c>
      <c r="N117" s="18">
        <f t="shared" si="6"/>
        <v>0.26125382334548269</v>
      </c>
      <c r="O117" s="18">
        <f t="shared" si="7"/>
        <v>9.5935817481758265E-2</v>
      </c>
      <c r="P117" s="18">
        <f t="shared" si="8"/>
        <v>0.31916999062811252</v>
      </c>
      <c r="Q117" s="12">
        <f>'HbA1c-1516'!$M$187</f>
        <v>0.17899999999999999</v>
      </c>
    </row>
    <row r="118" spans="1:17" x14ac:dyDescent="0.25">
      <c r="A118" t="s">
        <v>819</v>
      </c>
      <c r="B118" s="3" t="str">
        <f>VLOOKUP($A118,'Unit list'!$B$4:$D$176,3,0)</f>
        <v>London and South East</v>
      </c>
      <c r="D118" s="182">
        <v>103</v>
      </c>
      <c r="E118" s="179">
        <v>0.26963015901437315</v>
      </c>
      <c r="F118" s="181">
        <f>IF($B118='Unit list'!$D$1,D118,-1)</f>
        <v>-1</v>
      </c>
      <c r="G118" s="12">
        <f>IF($B118='Unit list'!$D$1,E118,-1)</f>
        <v>-1</v>
      </c>
      <c r="H118" s="15">
        <f>IF($A118='Unit list'!$A$1,D118,-1)</f>
        <v>-1</v>
      </c>
      <c r="I118" s="12">
        <f>IF($A118='Unit list'!$A$1,E118,-1)</f>
        <v>-1</v>
      </c>
      <c r="J118" s="16"/>
      <c r="K118" s="11">
        <f t="shared" si="9"/>
        <v>116</v>
      </c>
      <c r="L118" s="17">
        <v>115</v>
      </c>
      <c r="M118" s="18">
        <f t="shared" si="5"/>
        <v>0.11870562501197086</v>
      </c>
      <c r="N118" s="18">
        <f t="shared" si="6"/>
        <v>0.26085496658076973</v>
      </c>
      <c r="O118" s="18">
        <f t="shared" si="7"/>
        <v>9.6197156935475162E-2</v>
      </c>
      <c r="P118" s="18">
        <f t="shared" si="8"/>
        <v>0.31849554378635248</v>
      </c>
      <c r="Q118" s="12">
        <f>'HbA1c-1516'!$M$187</f>
        <v>0.17899999999999999</v>
      </c>
    </row>
    <row r="119" spans="1:17" x14ac:dyDescent="0.25">
      <c r="A119" t="s">
        <v>820</v>
      </c>
      <c r="B119" s="3" t="str">
        <f>VLOOKUP($A119,'Unit list'!$B$4:$D$176,3,0)</f>
        <v>South West</v>
      </c>
      <c r="D119" s="182">
        <v>123</v>
      </c>
      <c r="E119" s="179">
        <v>0.33818435948106523</v>
      </c>
      <c r="F119" s="181">
        <f>IF($B119='Unit list'!$D$1,D119,-1)</f>
        <v>-1</v>
      </c>
      <c r="G119" s="12">
        <f>IF($B119='Unit list'!$D$1,E119,-1)</f>
        <v>-1</v>
      </c>
      <c r="H119" s="15">
        <f>IF($A119='Unit list'!$A$1,D119,-1)</f>
        <v>-1</v>
      </c>
      <c r="I119" s="12">
        <f>IF($A119='Unit list'!$A$1,E119,-1)</f>
        <v>-1</v>
      </c>
      <c r="J119" s="16"/>
      <c r="K119" s="11">
        <f t="shared" si="9"/>
        <v>117</v>
      </c>
      <c r="L119" s="17">
        <v>116</v>
      </c>
      <c r="M119" s="18">
        <f t="shared" si="5"/>
        <v>0.11891934464709909</v>
      </c>
      <c r="N119" s="18">
        <f t="shared" si="6"/>
        <v>0.26046156982353169</v>
      </c>
      <c r="O119" s="18">
        <f t="shared" si="7"/>
        <v>9.6455866501834589E-2</v>
      </c>
      <c r="P119" s="18">
        <f t="shared" si="8"/>
        <v>0.3178301165666631</v>
      </c>
      <c r="Q119" s="12">
        <f>'HbA1c-1516'!$M$187</f>
        <v>0.17899999999999999</v>
      </c>
    </row>
    <row r="120" spans="1:17" x14ac:dyDescent="0.25">
      <c r="A120" t="s">
        <v>821</v>
      </c>
      <c r="B120" s="3" t="str">
        <f>VLOOKUP($A120,'Unit list'!$B$4:$D$176,3,0)</f>
        <v>North West</v>
      </c>
      <c r="D120" s="182">
        <v>146</v>
      </c>
      <c r="E120" s="179">
        <v>0.16495556605172157</v>
      </c>
      <c r="F120" s="181">
        <f>IF($B120='Unit list'!$D$1,D120,-1)</f>
        <v>-1</v>
      </c>
      <c r="G120" s="12">
        <f>IF($B120='Unit list'!$D$1,E120,-1)</f>
        <v>-1</v>
      </c>
      <c r="H120" s="15">
        <f>IF($A120='Unit list'!$A$1,D120,-1)</f>
        <v>-1</v>
      </c>
      <c r="I120" s="12">
        <f>IF($A120='Unit list'!$A$1,E120,-1)</f>
        <v>-1</v>
      </c>
      <c r="J120" s="16"/>
      <c r="K120" s="11">
        <f t="shared" si="9"/>
        <v>118</v>
      </c>
      <c r="L120" s="17">
        <v>117</v>
      </c>
      <c r="M120" s="18">
        <f t="shared" si="5"/>
        <v>0.11913069525091252</v>
      </c>
      <c r="N120" s="18">
        <f t="shared" si="6"/>
        <v>0.26007351205797402</v>
      </c>
      <c r="O120" s="18">
        <f t="shared" si="7"/>
        <v>9.6711991254538207E-2</v>
      </c>
      <c r="P120" s="18">
        <f t="shared" si="8"/>
        <v>0.31717351471431271</v>
      </c>
      <c r="Q120" s="12">
        <f>'HbA1c-1516'!$M$187</f>
        <v>0.17899999999999999</v>
      </c>
    </row>
    <row r="121" spans="1:17" x14ac:dyDescent="0.25">
      <c r="A121" t="s">
        <v>822</v>
      </c>
      <c r="B121" s="3" t="str">
        <f>VLOOKUP($A121,'Unit list'!$B$4:$D$176,3,0)</f>
        <v>East of England</v>
      </c>
      <c r="D121" s="182">
        <v>128</v>
      </c>
      <c r="E121" s="179">
        <v>0.21185363634621995</v>
      </c>
      <c r="F121" s="181">
        <f>IF($B121='Unit list'!$D$1,D121,-1)</f>
        <v>128</v>
      </c>
      <c r="G121" s="12">
        <f>IF($B121='Unit list'!$D$1,E121,-1)</f>
        <v>0.21185363634621995</v>
      </c>
      <c r="H121" s="15">
        <f>IF($A121='Unit list'!$A$1,D121,-1)</f>
        <v>-1</v>
      </c>
      <c r="I121" s="12">
        <f>IF($A121='Unit list'!$A$1,E121,-1)</f>
        <v>-1</v>
      </c>
      <c r="J121" s="16"/>
      <c r="K121" s="11">
        <f t="shared" si="9"/>
        <v>119</v>
      </c>
      <c r="L121" s="17">
        <v>118</v>
      </c>
      <c r="M121" s="18">
        <f t="shared" si="5"/>
        <v>0.11933972112438111</v>
      </c>
      <c r="N121" s="18">
        <f t="shared" si="6"/>
        <v>0.25969067594910533</v>
      </c>
      <c r="O121" s="18">
        <f t="shared" si="7"/>
        <v>9.6965575175731122E-2</v>
      </c>
      <c r="P121" s="18">
        <f t="shared" si="8"/>
        <v>0.31652554970039648</v>
      </c>
      <c r="Q121" s="12">
        <f>'HbA1c-1516'!$M$187</f>
        <v>0.17899999999999999</v>
      </c>
    </row>
    <row r="122" spans="1:17" x14ac:dyDescent="0.25">
      <c r="A122" t="s">
        <v>823</v>
      </c>
      <c r="B122" s="3" t="str">
        <f>VLOOKUP($A122,'Unit list'!$B$4:$D$176,3,0)</f>
        <v>London and South East</v>
      </c>
      <c r="D122" s="182">
        <v>55</v>
      </c>
      <c r="E122" s="179">
        <v>0.12662381246476198</v>
      </c>
      <c r="F122" s="181">
        <f>IF($B122='Unit list'!$D$1,D122,-1)</f>
        <v>-1</v>
      </c>
      <c r="G122" s="12">
        <f>IF($B122='Unit list'!$D$1,E122,-1)</f>
        <v>-1</v>
      </c>
      <c r="H122" s="15">
        <f>IF($A122='Unit list'!$A$1,D122,-1)</f>
        <v>-1</v>
      </c>
      <c r="I122" s="12">
        <f>IF($A122='Unit list'!$A$1,E122,-1)</f>
        <v>-1</v>
      </c>
      <c r="J122" s="16"/>
      <c r="K122" s="11">
        <f t="shared" si="9"/>
        <v>120</v>
      </c>
      <c r="L122" s="17">
        <v>119</v>
      </c>
      <c r="M122" s="18">
        <f t="shared" si="5"/>
        <v>0.1195464654044943</v>
      </c>
      <c r="N122" s="18">
        <f t="shared" si="6"/>
        <v>0.2593129477010761</v>
      </c>
      <c r="O122" s="18">
        <f t="shared" si="7"/>
        <v>9.721666119011442E-2</v>
      </c>
      <c r="P122" s="18">
        <f t="shared" si="8"/>
        <v>0.31588603850861352</v>
      </c>
      <c r="Q122" s="12">
        <f>'HbA1c-1516'!$M$187</f>
        <v>0.17899999999999999</v>
      </c>
    </row>
    <row r="123" spans="1:17" x14ac:dyDescent="0.25">
      <c r="A123" t="s">
        <v>824</v>
      </c>
      <c r="B123" s="3" t="str">
        <f>VLOOKUP($A123,'Unit list'!$B$4:$D$176,3,0)</f>
        <v>South Central</v>
      </c>
      <c r="D123" s="182">
        <v>116</v>
      </c>
      <c r="E123" s="179">
        <v>0.14353354914135141</v>
      </c>
      <c r="F123" s="181">
        <f>IF($B123='Unit list'!$D$1,D123,-1)</f>
        <v>-1</v>
      </c>
      <c r="G123" s="12">
        <f>IF($B123='Unit list'!$D$1,E123,-1)</f>
        <v>-1</v>
      </c>
      <c r="H123" s="15">
        <f>IF($A123='Unit list'!$A$1,D123,-1)</f>
        <v>-1</v>
      </c>
      <c r="I123" s="12">
        <f>IF($A123='Unit list'!$A$1,E123,-1)</f>
        <v>-1</v>
      </c>
      <c r="J123" s="16"/>
      <c r="K123" s="11">
        <f t="shared" si="9"/>
        <v>121</v>
      </c>
      <c r="L123" s="17">
        <v>120</v>
      </c>
      <c r="M123" s="18">
        <f t="shared" si="5"/>
        <v>0.11975097010357461</v>
      </c>
      <c r="N123" s="18">
        <f t="shared" si="6"/>
        <v>0.25894021692208979</v>
      </c>
      <c r="O123" s="18">
        <f t="shared" si="7"/>
        <v>9.746529119775417E-2</v>
      </c>
      <c r="P123" s="18">
        <f t="shared" si="8"/>
        <v>0.31525480343160672</v>
      </c>
      <c r="Q123" s="12">
        <f>'HbA1c-1516'!$M$187</f>
        <v>0.17899999999999999</v>
      </c>
    </row>
    <row r="124" spans="1:17" x14ac:dyDescent="0.25">
      <c r="A124" t="s">
        <v>825</v>
      </c>
      <c r="B124" s="3" t="str">
        <f>VLOOKUP($A124,'Unit list'!$B$4:$D$176,3,0)</f>
        <v>North East</v>
      </c>
      <c r="D124" s="182">
        <v>279</v>
      </c>
      <c r="E124" s="179">
        <v>0.20597421914492872</v>
      </c>
      <c r="F124" s="181">
        <f>IF($B124='Unit list'!$D$1,D124,-1)</f>
        <v>-1</v>
      </c>
      <c r="G124" s="12">
        <f>IF($B124='Unit list'!$D$1,E124,-1)</f>
        <v>-1</v>
      </c>
      <c r="H124" s="15">
        <f>IF($A124='Unit list'!$A$1,D124,-1)</f>
        <v>-1</v>
      </c>
      <c r="I124" s="12">
        <f>IF($A124='Unit list'!$A$1,E124,-1)</f>
        <v>-1</v>
      </c>
      <c r="J124" s="16"/>
      <c r="K124" s="11">
        <f t="shared" si="9"/>
        <v>122</v>
      </c>
      <c r="L124" s="17">
        <v>121</v>
      </c>
      <c r="M124" s="18">
        <f t="shared" si="5"/>
        <v>0.11995327614697146</v>
      </c>
      <c r="N124" s="18">
        <f t="shared" si="6"/>
        <v>0.2585723764955305</v>
      </c>
      <c r="O124" s="18">
        <f t="shared" si="7"/>
        <v>9.7711506105645177E-2</v>
      </c>
      <c r="P124" s="18">
        <f t="shared" si="8"/>
        <v>0.31463167187636482</v>
      </c>
      <c r="Q124" s="12">
        <f>'HbA1c-1516'!$M$187</f>
        <v>0.17899999999999999</v>
      </c>
    </row>
    <row r="125" spans="1:17" x14ac:dyDescent="0.25">
      <c r="A125" t="s">
        <v>826</v>
      </c>
      <c r="B125" s="3" t="str">
        <f>VLOOKUP($A125,'Unit list'!$B$4:$D$176,3,0)</f>
        <v>North East</v>
      </c>
      <c r="D125" s="182">
        <v>152</v>
      </c>
      <c r="E125" s="179">
        <v>0.14821639338503206</v>
      </c>
      <c r="F125" s="181">
        <f>IF($B125='Unit list'!$D$1,D125,-1)</f>
        <v>-1</v>
      </c>
      <c r="G125" s="12">
        <f>IF($B125='Unit list'!$D$1,E125,-1)</f>
        <v>-1</v>
      </c>
      <c r="H125" s="15">
        <f>IF($A125='Unit list'!$A$1,D125,-1)</f>
        <v>-1</v>
      </c>
      <c r="I125" s="12">
        <f>IF($A125='Unit list'!$A$1,E125,-1)</f>
        <v>-1</v>
      </c>
      <c r="J125" s="16"/>
      <c r="K125" s="11">
        <f t="shared" si="9"/>
        <v>123</v>
      </c>
      <c r="L125" s="17">
        <v>122</v>
      </c>
      <c r="M125" s="18">
        <f t="shared" si="5"/>
        <v>0.12015342340921491</v>
      </c>
      <c r="N125" s="18">
        <f t="shared" si="6"/>
        <v>0.25820932245697337</v>
      </c>
      <c r="O125" s="18">
        <f t="shared" si="7"/>
        <v>9.7955345858085394E-2</v>
      </c>
      <c r="P125" s="18">
        <f t="shared" si="8"/>
        <v>0.31401647617821693</v>
      </c>
      <c r="Q125" s="12">
        <f>'HbA1c-1516'!$M$187</f>
        <v>0.17899999999999999</v>
      </c>
    </row>
    <row r="126" spans="1:17" x14ac:dyDescent="0.25">
      <c r="A126" t="s">
        <v>827</v>
      </c>
      <c r="B126" s="3" t="str">
        <f>VLOOKUP($A126,'Unit list'!$B$4:$D$176,3,0)</f>
        <v>Yorkshire and Humber</v>
      </c>
      <c r="D126" s="182">
        <v>121</v>
      </c>
      <c r="E126" s="179">
        <v>0.13333022399396902</v>
      </c>
      <c r="F126" s="181">
        <f>IF($B126='Unit list'!$D$1,D126,-1)</f>
        <v>-1</v>
      </c>
      <c r="G126" s="12">
        <f>IF($B126='Unit list'!$D$1,E126,-1)</f>
        <v>-1</v>
      </c>
      <c r="H126" s="15">
        <f>IF($A126='Unit list'!$A$1,D126,-1)</f>
        <v>-1</v>
      </c>
      <c r="I126" s="12">
        <f>IF($A126='Unit list'!$A$1,E126,-1)</f>
        <v>-1</v>
      </c>
      <c r="J126" s="16"/>
      <c r="K126" s="11">
        <f t="shared" si="9"/>
        <v>124</v>
      </c>
      <c r="L126" s="17">
        <v>123</v>
      </c>
      <c r="M126" s="18">
        <f t="shared" si="5"/>
        <v>0.12035145074870238</v>
      </c>
      <c r="N126" s="18">
        <f t="shared" si="6"/>
        <v>0.25785095387676432</v>
      </c>
      <c r="O126" s="18">
        <f t="shared" si="7"/>
        <v>9.819684946591424E-2</v>
      </c>
      <c r="P126" s="18">
        <f t="shared" si="8"/>
        <v>0.31340905342297559</v>
      </c>
      <c r="Q126" s="12">
        <f>'HbA1c-1516'!$M$187</f>
        <v>0.17899999999999999</v>
      </c>
    </row>
    <row r="127" spans="1:17" x14ac:dyDescent="0.25">
      <c r="A127" t="s">
        <v>828</v>
      </c>
      <c r="B127" s="3" t="str">
        <f>VLOOKUP($A127,'Unit list'!$B$4:$D$176,3,0)</f>
        <v>North West</v>
      </c>
      <c r="D127" s="182">
        <v>175</v>
      </c>
      <c r="E127" s="179">
        <v>0.17525842200934097</v>
      </c>
      <c r="F127" s="181">
        <f>IF($B127='Unit list'!$D$1,D127,-1)</f>
        <v>-1</v>
      </c>
      <c r="G127" s="12">
        <f>IF($B127='Unit list'!$D$1,E127,-1)</f>
        <v>-1</v>
      </c>
      <c r="H127" s="15">
        <f>IF($A127='Unit list'!$A$1,D127,-1)</f>
        <v>-1</v>
      </c>
      <c r="I127" s="12">
        <f>IF($A127='Unit list'!$A$1,E127,-1)</f>
        <v>-1</v>
      </c>
      <c r="J127" s="16"/>
      <c r="K127" s="11">
        <f t="shared" si="9"/>
        <v>125</v>
      </c>
      <c r="L127" s="17">
        <v>124</v>
      </c>
      <c r="M127" s="18">
        <f t="shared" si="5"/>
        <v>0.12054739604098902</v>
      </c>
      <c r="N127" s="18">
        <f t="shared" si="6"/>
        <v>0.25749717274787415</v>
      </c>
      <c r="O127" s="18">
        <f t="shared" si="7"/>
        <v>9.8436055034664474E-2</v>
      </c>
      <c r="P127" s="18">
        <f t="shared" si="8"/>
        <v>0.31280924527681292</v>
      </c>
      <c r="Q127" s="12">
        <f>'HbA1c-1516'!$M$187</f>
        <v>0.17899999999999999</v>
      </c>
    </row>
    <row r="128" spans="1:17" x14ac:dyDescent="0.25">
      <c r="A128" t="s">
        <v>829</v>
      </c>
      <c r="B128" s="3" t="str">
        <f>VLOOKUP($A128,'Unit list'!$B$4:$D$176,3,0)</f>
        <v>East Midlands</v>
      </c>
      <c r="D128" s="182">
        <v>35</v>
      </c>
      <c r="E128" s="179">
        <v>4.7213680696737634E-2</v>
      </c>
      <c r="F128" s="181">
        <f>IF($B128='Unit list'!$D$1,D128,-1)</f>
        <v>-1</v>
      </c>
      <c r="G128" s="12">
        <f>IF($B128='Unit list'!$D$1,E128,-1)</f>
        <v>-1</v>
      </c>
      <c r="H128" s="15">
        <f>IF($A128='Unit list'!$A$1,D128,-1)</f>
        <v>-1</v>
      </c>
      <c r="I128" s="12">
        <f>IF($A128='Unit list'!$A$1,E128,-1)</f>
        <v>-1</v>
      </c>
      <c r="J128" s="16"/>
      <c r="K128" s="11">
        <f t="shared" si="9"/>
        <v>126</v>
      </c>
      <c r="L128" s="17">
        <v>125</v>
      </c>
      <c r="M128" s="18">
        <f t="shared" si="5"/>
        <v>0.12074129621074808</v>
      </c>
      <c r="N128" s="18">
        <f t="shared" si="6"/>
        <v>0.2571478838787507</v>
      </c>
      <c r="O128" s="18">
        <f t="shared" si="7"/>
        <v>9.867299979167575E-2</v>
      </c>
      <c r="P128" s="18">
        <f t="shared" si="8"/>
        <v>0.31221689782347734</v>
      </c>
      <c r="Q128" s="12">
        <f>'HbA1c-1516'!$M$187</f>
        <v>0.17899999999999999</v>
      </c>
    </row>
    <row r="129" spans="1:17" x14ac:dyDescent="0.25">
      <c r="A129" t="s">
        <v>830</v>
      </c>
      <c r="B129" s="3" t="str">
        <f>VLOOKUP($A129,'Unit list'!$B$4:$D$176,3,0)</f>
        <v>South Central</v>
      </c>
      <c r="D129" s="182">
        <v>106</v>
      </c>
      <c r="E129" s="179">
        <v>7.5456860776493176E-2</v>
      </c>
      <c r="F129" s="181">
        <f>IF($B129='Unit list'!$D$1,D129,-1)</f>
        <v>-1</v>
      </c>
      <c r="G129" s="12">
        <f>IF($B129='Unit list'!$D$1,E129,-1)</f>
        <v>-1</v>
      </c>
      <c r="H129" s="15">
        <f>IF($A129='Unit list'!$A$1,D129,-1)</f>
        <v>-1</v>
      </c>
      <c r="I129" s="12">
        <f>IF($A129='Unit list'!$A$1,E129,-1)</f>
        <v>-1</v>
      </c>
      <c r="J129" s="16"/>
      <c r="K129" s="11">
        <f t="shared" si="9"/>
        <v>127</v>
      </c>
      <c r="L129" s="17">
        <v>126</v>
      </c>
      <c r="M129" s="18">
        <f t="shared" si="5"/>
        <v>0.12093318726246327</v>
      </c>
      <c r="N129" s="18">
        <f t="shared" si="6"/>
        <v>0.25680299479090929</v>
      </c>
      <c r="O129" s="18">
        <f t="shared" si="7"/>
        <v>9.8907720112214784E-2</v>
      </c>
      <c r="P129" s="18">
        <f t="shared" si="8"/>
        <v>0.31163186140848081</v>
      </c>
      <c r="Q129" s="12">
        <f>'HbA1c-1516'!$M$187</f>
        <v>0.17899999999999999</v>
      </c>
    </row>
    <row r="130" spans="1:17" x14ac:dyDescent="0.25">
      <c r="A130" t="s">
        <v>831</v>
      </c>
      <c r="B130" s="3" t="str">
        <f>VLOOKUP($A130,'Unit list'!$B$4:$D$176,3,0)</f>
        <v>North West</v>
      </c>
      <c r="D130" s="182">
        <v>155</v>
      </c>
      <c r="E130" s="179">
        <v>0.20060183777403803</v>
      </c>
      <c r="F130" s="181">
        <f>IF($B130='Unit list'!$D$1,D130,-1)</f>
        <v>-1</v>
      </c>
      <c r="G130" s="12">
        <f>IF($B130='Unit list'!$D$1,E130,-1)</f>
        <v>-1</v>
      </c>
      <c r="H130" s="15">
        <f>IF($A130='Unit list'!$A$1,D130,-1)</f>
        <v>-1</v>
      </c>
      <c r="I130" s="12">
        <f>IF($A130='Unit list'!$A$1,E130,-1)</f>
        <v>-1</v>
      </c>
      <c r="J130" s="16"/>
      <c r="K130" s="11">
        <f t="shared" si="9"/>
        <v>128</v>
      </c>
      <c r="L130" s="17">
        <v>127</v>
      </c>
      <c r="M130" s="18">
        <f t="shared" si="5"/>
        <v>0.12112310430991294</v>
      </c>
      <c r="N130" s="18">
        <f t="shared" si="6"/>
        <v>0.25646241562101635</v>
      </c>
      <c r="O130" s="18">
        <f t="shared" si="7"/>
        <v>9.9140251544645216E-2</v>
      </c>
      <c r="P130" s="18">
        <f t="shared" si="8"/>
        <v>0.31105399048990878</v>
      </c>
      <c r="Q130" s="12">
        <f>'HbA1c-1516'!$M$187</f>
        <v>0.17899999999999999</v>
      </c>
    </row>
    <row r="131" spans="1:17" x14ac:dyDescent="0.25">
      <c r="A131" t="s">
        <v>832</v>
      </c>
      <c r="B131" s="3" t="str">
        <f>VLOOKUP($A131,'Unit list'!$B$4:$D$176,3,0)</f>
        <v>East of England</v>
      </c>
      <c r="D131" s="182">
        <v>165</v>
      </c>
      <c r="E131" s="179">
        <v>0.13099993016717856</v>
      </c>
      <c r="F131" s="181">
        <f>IF($B131='Unit list'!$D$1,D131,-1)</f>
        <v>165</v>
      </c>
      <c r="G131" s="12">
        <f>IF($B131='Unit list'!$D$1,E131,-1)</f>
        <v>0.13099993016717856</v>
      </c>
      <c r="H131" s="15">
        <f>IF($A131='Unit list'!$A$1,D131,-1)</f>
        <v>-1</v>
      </c>
      <c r="I131" s="12">
        <f>IF($A131='Unit list'!$A$1,E131,-1)</f>
        <v>-1</v>
      </c>
      <c r="J131" s="16"/>
      <c r="K131" s="11">
        <f t="shared" si="9"/>
        <v>129</v>
      </c>
      <c r="L131" s="17">
        <v>128</v>
      </c>
      <c r="M131" s="18">
        <f t="shared" si="5"/>
        <v>0.12131108160450182</v>
      </c>
      <c r="N131" s="18">
        <f t="shared" si="6"/>
        <v>0.25612605902723523</v>
      </c>
      <c r="O131" s="18">
        <f t="shared" si="7"/>
        <v>9.9370628834687835E-2</v>
      </c>
      <c r="P131" s="18">
        <f t="shared" si="8"/>
        <v>0.31048314349552369</v>
      </c>
      <c r="Q131" s="12">
        <f>'HbA1c-1516'!$M$187</f>
        <v>0.17899999999999999</v>
      </c>
    </row>
    <row r="132" spans="1:17" x14ac:dyDescent="0.25">
      <c r="A132" t="s">
        <v>833</v>
      </c>
      <c r="B132" s="3" t="str">
        <f>VLOOKUP($A132,'Unit list'!$B$4:$D$176,3,0)</f>
        <v>East of England</v>
      </c>
      <c r="D132" s="182">
        <v>163</v>
      </c>
      <c r="E132" s="179">
        <v>0.25044239077392816</v>
      </c>
      <c r="F132" s="181">
        <f>IF($B132='Unit list'!$D$1,D132,-1)</f>
        <v>163</v>
      </c>
      <c r="G132" s="12">
        <f>IF($B132='Unit list'!$D$1,E132,-1)</f>
        <v>0.25044239077392816</v>
      </c>
      <c r="H132" s="15">
        <f>IF($A132='Unit list'!$A$1,D132,-1)</f>
        <v>-1</v>
      </c>
      <c r="I132" s="12">
        <f>IF($A132='Unit list'!$A$1,E132,-1)</f>
        <v>-1</v>
      </c>
      <c r="J132" s="16"/>
      <c r="K132" s="11">
        <f t="shared" si="9"/>
        <v>130</v>
      </c>
      <c r="L132" s="17">
        <v>129</v>
      </c>
      <c r="M132" s="18">
        <f t="shared" ref="M132:M195" si="10">(2*($L132*$Q132)+NORMSINV((100+95.44)/200)^2-NORMSINV((100+95.44)/200)*SQRT(NORMSINV((100+95.44)/200)^2+4*($L132*$Q132)*(1-$Q132)))/2/($L132+NORMSINV((100+95.44)/200)^2)</f>
        <v>0.12149715256249355</v>
      </c>
      <c r="N132" s="18">
        <f t="shared" ref="N132:N195" si="11">(2*($L132*$Q132)+NORMSINV((100+95.44)/200)^2+NORMSINV((100+95.44)/200)*SQRT(NORMSINV((100+95.44)/200)^2+4*($L132*$Q132)*(1-Q132)))/2/($L132+NORMSINV((100+95.44)/200)^2)</f>
        <v>0.25579384009962003</v>
      </c>
      <c r="O132" s="18">
        <f t="shared" ref="O132:O195" si="12">(2*($L132*$Q132)+NORMSINV((100+99.74)/200)^2-NORMSINV((100+99.74)/200)*SQRT(NORMSINV((100+99.74)/200)^2+4*($L132*$Q132)*(1-$Q132)))/2/($L132+NORMSINV((100+99.74)/200)^2)</f>
        <v>9.9598885948810278E-2</v>
      </c>
      <c r="P132" s="18">
        <f t="shared" ref="P132:P195" si="13">(2*($L132*$Q132)+NORMSINV((100+99.74)/200)^2+NORMSINV((100+99.74)/200)*SQRT(NORMSINV((100+99.74)/200)^2+4*($L132*$Q132)*(1-S132)))/2/($L132+NORMSINV((100+99.74)/200)^2)</f>
        <v>0.30991918268585278</v>
      </c>
      <c r="Q132" s="12">
        <f>'HbA1c-1516'!$M$187</f>
        <v>0.17899999999999999</v>
      </c>
    </row>
    <row r="133" spans="1:17" x14ac:dyDescent="0.25">
      <c r="A133" t="s">
        <v>834</v>
      </c>
      <c r="B133" s="3" t="str">
        <f>VLOOKUP($A133,'Unit list'!$B$4:$D$176,3,0)</f>
        <v>South West</v>
      </c>
      <c r="D133" s="182">
        <v>99</v>
      </c>
      <c r="E133" s="179">
        <v>0.15792264538794154</v>
      </c>
      <c r="F133" s="181">
        <f>IF($B133='Unit list'!$D$1,D133,-1)</f>
        <v>-1</v>
      </c>
      <c r="G133" s="12">
        <f>IF($B133='Unit list'!$D$1,E133,-1)</f>
        <v>-1</v>
      </c>
      <c r="H133" s="15">
        <f>IF($A133='Unit list'!$A$1,D133,-1)</f>
        <v>-1</v>
      </c>
      <c r="I133" s="12">
        <f>IF($A133='Unit list'!$A$1,E133,-1)</f>
        <v>-1</v>
      </c>
      <c r="J133" s="16"/>
      <c r="K133" s="11">
        <f t="shared" si="9"/>
        <v>131</v>
      </c>
      <c r="L133" s="17">
        <v>130</v>
      </c>
      <c r="M133" s="18">
        <f t="shared" si="10"/>
        <v>0.12168134979119406</v>
      </c>
      <c r="N133" s="18">
        <f t="shared" si="11"/>
        <v>0.25546567627434935</v>
      </c>
      <c r="O133" s="18">
        <f t="shared" si="12"/>
        <v>9.9825056096782952E-2</v>
      </c>
      <c r="P133" s="18">
        <f t="shared" si="13"/>
        <v>0.30936197402296717</v>
      </c>
      <c r="Q133" s="12">
        <f>'HbA1c-1516'!$M$187</f>
        <v>0.17899999999999999</v>
      </c>
    </row>
    <row r="134" spans="1:17" x14ac:dyDescent="0.25">
      <c r="A134" t="s">
        <v>835</v>
      </c>
      <c r="B134" s="3" t="str">
        <f>VLOOKUP($A134,'Unit list'!$B$4:$D$176,3,0)</f>
        <v>East Midlands</v>
      </c>
      <c r="D134" s="182">
        <v>151</v>
      </c>
      <c r="E134" s="179">
        <v>9.3608409037033338E-2</v>
      </c>
      <c r="F134" s="181">
        <f>IF($B134='Unit list'!$D$1,D134,-1)</f>
        <v>-1</v>
      </c>
      <c r="G134" s="12">
        <f>IF($B134='Unit list'!$D$1,E134,-1)</f>
        <v>-1</v>
      </c>
      <c r="H134" s="15">
        <f>IF($A134='Unit list'!$A$1,D134,-1)</f>
        <v>-1</v>
      </c>
      <c r="I134" s="12">
        <f>IF($A134='Unit list'!$A$1,E134,-1)</f>
        <v>-1</v>
      </c>
      <c r="J134" s="16"/>
      <c r="K134" s="11">
        <f t="shared" ref="K134:K197" si="14">K133+1</f>
        <v>132</v>
      </c>
      <c r="L134" s="17">
        <v>131</v>
      </c>
      <c r="M134" s="18">
        <f t="shared" si="10"/>
        <v>0.12186370511413341</v>
      </c>
      <c r="N134" s="18">
        <f t="shared" si="11"/>
        <v>0.25514148725161129</v>
      </c>
      <c r="O134" s="18">
        <f t="shared" si="12"/>
        <v>0.10004917175343589</v>
      </c>
      <c r="P134" s="18">
        <f t="shared" si="13"/>
        <v>0.30881138704467626</v>
      </c>
      <c r="Q134" s="12">
        <f>'HbA1c-1516'!$M$187</f>
        <v>0.17899999999999999</v>
      </c>
    </row>
    <row r="135" spans="1:17" x14ac:dyDescent="0.25">
      <c r="A135" t="s">
        <v>836</v>
      </c>
      <c r="B135" s="3" t="str">
        <f>VLOOKUP($A135,'Unit list'!$B$4:$D$176,3,0)</f>
        <v>London and South East</v>
      </c>
      <c r="D135" s="182">
        <v>109</v>
      </c>
      <c r="E135" s="179">
        <v>5.582373081228624E-2</v>
      </c>
      <c r="F135" s="181">
        <f>IF($B135='Unit list'!$D$1,D135,-1)</f>
        <v>-1</v>
      </c>
      <c r="G135" s="12">
        <f>IF($B135='Unit list'!$D$1,E135,-1)</f>
        <v>-1</v>
      </c>
      <c r="H135" s="15">
        <f>IF($A135='Unit list'!$A$1,D135,-1)</f>
        <v>-1</v>
      </c>
      <c r="I135" s="12">
        <f>IF($A135='Unit list'!$A$1,E135,-1)</f>
        <v>-1</v>
      </c>
      <c r="J135" s="16"/>
      <c r="K135" s="11">
        <f t="shared" si="14"/>
        <v>133</v>
      </c>
      <c r="L135" s="17">
        <v>132</v>
      </c>
      <c r="M135" s="18">
        <f t="shared" si="10"/>
        <v>0.12204424959529163</v>
      </c>
      <c r="N135" s="18">
        <f t="shared" si="11"/>
        <v>0.25482119491695571</v>
      </c>
      <c r="O135" s="18">
        <f t="shared" si="12"/>
        <v>0.10027126467965072</v>
      </c>
      <c r="P135" s="18">
        <f t="shared" si="13"/>
        <v>0.30826729474387671</v>
      </c>
      <c r="Q135" s="12">
        <f>'HbA1c-1516'!$M$187</f>
        <v>0.17899999999999999</v>
      </c>
    </row>
    <row r="136" spans="1:17" x14ac:dyDescent="0.25">
      <c r="A136" t="s">
        <v>837</v>
      </c>
      <c r="B136" s="3" t="str">
        <f>VLOOKUP($A136,'Unit list'!$B$4:$D$176,3,0)</f>
        <v>London and South East</v>
      </c>
      <c r="D136" s="182">
        <v>41</v>
      </c>
      <c r="E136" s="179">
        <v>0.17356230738794043</v>
      </c>
      <c r="F136" s="181">
        <f>IF($B136='Unit list'!$D$1,D136,-1)</f>
        <v>-1</v>
      </c>
      <c r="G136" s="12">
        <f>IF($B136='Unit list'!$D$1,E136,-1)</f>
        <v>-1</v>
      </c>
      <c r="H136" s="15">
        <f>IF($A136='Unit list'!$A$1,D136,-1)</f>
        <v>-1</v>
      </c>
      <c r="I136" s="12">
        <f>IF($A136='Unit list'!$A$1,E136,-1)</f>
        <v>-1</v>
      </c>
      <c r="J136" s="16"/>
      <c r="K136" s="11">
        <f t="shared" si="14"/>
        <v>134</v>
      </c>
      <c r="L136" s="17">
        <v>133</v>
      </c>
      <c r="M136" s="18">
        <f t="shared" si="10"/>
        <v>0.12222301356241061</v>
      </c>
      <c r="N136" s="18">
        <f t="shared" si="11"/>
        <v>0.2545047232659437</v>
      </c>
      <c r="O136" s="18">
        <f t="shared" si="12"/>
        <v>0.1004913659426189</v>
      </c>
      <c r="P136" s="18">
        <f t="shared" si="13"/>
        <v>0.3077295734528086</v>
      </c>
      <c r="Q136" s="12">
        <f>'HbA1c-1516'!$M$187</f>
        <v>0.17899999999999999</v>
      </c>
    </row>
    <row r="137" spans="1:17" x14ac:dyDescent="0.25">
      <c r="A137" t="s">
        <v>838</v>
      </c>
      <c r="B137" s="3" t="str">
        <f>VLOOKUP($A137,'Unit list'!$B$4:$D$176,3,0)</f>
        <v>North West</v>
      </c>
      <c r="D137" s="182">
        <v>108</v>
      </c>
      <c r="E137" s="179">
        <v>0.13500892841087825</v>
      </c>
      <c r="F137" s="181">
        <f>IF($B137='Unit list'!$D$1,D137,-1)</f>
        <v>-1</v>
      </c>
      <c r="G137" s="12">
        <f>IF($B137='Unit list'!$D$1,E137,-1)</f>
        <v>-1</v>
      </c>
      <c r="H137" s="15">
        <f>IF($A137='Unit list'!$A$1,D137,-1)</f>
        <v>-1</v>
      </c>
      <c r="I137" s="12">
        <f>IF($A137='Unit list'!$A$1,E137,-1)</f>
        <v>-1</v>
      </c>
      <c r="J137" s="16"/>
      <c r="K137" s="11">
        <f t="shared" si="14"/>
        <v>135</v>
      </c>
      <c r="L137" s="17">
        <v>134</v>
      </c>
      <c r="M137" s="18">
        <f t="shared" si="10"/>
        <v>0.12240002662943356</v>
      </c>
      <c r="N137" s="18">
        <f t="shared" si="11"/>
        <v>0.25419199833193301</v>
      </c>
      <c r="O137" s="18">
        <f t="shared" si="12"/>
        <v>0.10070950593539674</v>
      </c>
      <c r="P137" s="18">
        <f t="shared" si="13"/>
        <v>0.30719810273198739</v>
      </c>
      <c r="Q137" s="12">
        <f>'HbA1c-1516'!$M$187</f>
        <v>0.17899999999999999</v>
      </c>
    </row>
    <row r="138" spans="1:17" x14ac:dyDescent="0.25">
      <c r="A138" t="s">
        <v>839</v>
      </c>
      <c r="B138" s="3" t="str">
        <f>VLOOKUP($A138,'Unit list'!$B$4:$D$176,3,0)</f>
        <v>West Midlands</v>
      </c>
      <c r="D138" s="182">
        <v>126</v>
      </c>
      <c r="E138" s="179">
        <v>0.129554132988733</v>
      </c>
      <c r="F138" s="181">
        <f>IF($B138='Unit list'!$D$1,D138,-1)</f>
        <v>-1</v>
      </c>
      <c r="G138" s="12">
        <f>IF($B138='Unit list'!$D$1,E138,-1)</f>
        <v>-1</v>
      </c>
      <c r="H138" s="15">
        <f>IF($A138='Unit list'!$A$1,D138,-1)</f>
        <v>-1</v>
      </c>
      <c r="I138" s="12">
        <f>IF($A138='Unit list'!$A$1,E138,-1)</f>
        <v>-1</v>
      </c>
      <c r="J138" s="16"/>
      <c r="K138" s="11">
        <f t="shared" si="14"/>
        <v>136</v>
      </c>
      <c r="L138" s="17">
        <v>135</v>
      </c>
      <c r="M138" s="18">
        <f t="shared" si="10"/>
        <v>0.12257531771810944</v>
      </c>
      <c r="N138" s="18">
        <f t="shared" si="11"/>
        <v>0.25388294811684603</v>
      </c>
      <c r="O138" s="18">
        <f t="shared" si="12"/>
        <v>0.10092571439578583</v>
      </c>
      <c r="P138" s="18">
        <f t="shared" si="13"/>
        <v>0.30667276526358861</v>
      </c>
      <c r="Q138" s="12">
        <f>'HbA1c-1516'!$M$187</f>
        <v>0.17899999999999999</v>
      </c>
    </row>
    <row r="139" spans="1:17" x14ac:dyDescent="0.25">
      <c r="A139" t="s">
        <v>840</v>
      </c>
      <c r="B139" s="3" t="str">
        <f>VLOOKUP($A139,'Unit list'!$B$4:$D$176,3,0)</f>
        <v>North West</v>
      </c>
      <c r="D139" s="182">
        <v>155</v>
      </c>
      <c r="E139" s="179">
        <v>0.23009080047819735</v>
      </c>
      <c r="F139" s="181">
        <f>IF($B139='Unit list'!$D$1,D139,-1)</f>
        <v>-1</v>
      </c>
      <c r="G139" s="12">
        <f>IF($B139='Unit list'!$D$1,E139,-1)</f>
        <v>-1</v>
      </c>
      <c r="H139" s="15">
        <f>IF($A139='Unit list'!$A$1,D139,-1)</f>
        <v>-1</v>
      </c>
      <c r="I139" s="12">
        <f>IF($A139='Unit list'!$A$1,E139,-1)</f>
        <v>-1</v>
      </c>
      <c r="J139" s="16"/>
      <c r="K139" s="11">
        <f t="shared" si="14"/>
        <v>137</v>
      </c>
      <c r="L139" s="17">
        <v>136</v>
      </c>
      <c r="M139" s="18">
        <f t="shared" si="10"/>
        <v>0.12274891507880022</v>
      </c>
      <c r="N139" s="18">
        <f t="shared" si="11"/>
        <v>0.25357750252477679</v>
      </c>
      <c r="O139" s="18">
        <f t="shared" si="12"/>
        <v>0.10114002042456695</v>
      </c>
      <c r="P139" s="18">
        <f t="shared" si="13"/>
        <v>0.30615344674907968</v>
      </c>
      <c r="Q139" s="12">
        <f>'HbA1c-1516'!$M$187</f>
        <v>0.17899999999999999</v>
      </c>
    </row>
    <row r="140" spans="1:17" x14ac:dyDescent="0.25">
      <c r="A140" t="s">
        <v>841</v>
      </c>
      <c r="B140" s="3" t="str">
        <f>VLOOKUP($A140,'Unit list'!$B$4:$D$176,3,0)</f>
        <v>East Midlands</v>
      </c>
      <c r="D140" s="182">
        <v>149</v>
      </c>
      <c r="E140" s="179">
        <v>0.15808348914479756</v>
      </c>
      <c r="F140" s="181">
        <f>IF($B140='Unit list'!$D$1,D140,-1)</f>
        <v>-1</v>
      </c>
      <c r="G140" s="12">
        <f>IF($B140='Unit list'!$D$1,E140,-1)</f>
        <v>-1</v>
      </c>
      <c r="H140" s="15">
        <f>IF($A140='Unit list'!$A$1,D140,-1)</f>
        <v>-1</v>
      </c>
      <c r="I140" s="12">
        <f>IF($A140='Unit list'!$A$1,E140,-1)</f>
        <v>-1</v>
      </c>
      <c r="J140" s="16"/>
      <c r="K140" s="11">
        <f t="shared" si="14"/>
        <v>138</v>
      </c>
      <c r="L140" s="17">
        <v>137</v>
      </c>
      <c r="M140" s="18">
        <f t="shared" si="10"/>
        <v>0.12292084631052434</v>
      </c>
      <c r="N140" s="18">
        <f t="shared" si="11"/>
        <v>0.25327559329830174</v>
      </c>
      <c r="O140" s="18">
        <f t="shared" si="12"/>
        <v>0.10135245250311262</v>
      </c>
      <c r="P140" s="18">
        <f t="shared" si="13"/>
        <v>0.3056400358108991</v>
      </c>
      <c r="Q140" s="12">
        <f>'HbA1c-1516'!$M$187</f>
        <v>0.17899999999999999</v>
      </c>
    </row>
    <row r="141" spans="1:17" x14ac:dyDescent="0.25">
      <c r="A141" t="s">
        <v>842</v>
      </c>
      <c r="B141" s="3" t="str">
        <f>VLOOKUP($A141,'Unit list'!$B$4:$D$176,3,0)</f>
        <v>East of England</v>
      </c>
      <c r="D141" s="182">
        <v>193</v>
      </c>
      <c r="E141" s="179">
        <v>0.30377837297309546</v>
      </c>
      <c r="F141" s="181">
        <f>IF($B141='Unit list'!$D$1,D141,-1)</f>
        <v>193</v>
      </c>
      <c r="G141" s="12">
        <f>IF($B141='Unit list'!$D$1,E141,-1)</f>
        <v>0.30377837297309546</v>
      </c>
      <c r="H141" s="15">
        <f>IF($A141='Unit list'!$A$1,D141,-1)</f>
        <v>-1</v>
      </c>
      <c r="I141" s="12">
        <f>IF($A141='Unit list'!$A$1,E141,-1)</f>
        <v>-1</v>
      </c>
      <c r="J141" s="16"/>
      <c r="K141" s="11">
        <f t="shared" si="14"/>
        <v>139</v>
      </c>
      <c r="L141" s="17">
        <v>138</v>
      </c>
      <c r="M141" s="18">
        <f t="shared" si="10"/>
        <v>0.12309113838027057</v>
      </c>
      <c r="N141" s="18">
        <f t="shared" si="11"/>
        <v>0.2529771539573637</v>
      </c>
      <c r="O141" s="18">
        <f t="shared" si="12"/>
        <v>0.10156303851040431</v>
      </c>
      <c r="P141" s="18">
        <f t="shared" si="13"/>
        <v>0.30513242389799661</v>
      </c>
      <c r="Q141" s="12">
        <f>'HbA1c-1516'!$M$187</f>
        <v>0.17899999999999999</v>
      </c>
    </row>
    <row r="142" spans="1:17" x14ac:dyDescent="0.25">
      <c r="A142" t="s">
        <v>843</v>
      </c>
      <c r="B142" s="3" t="str">
        <f>VLOOKUP($A142,'Unit list'!$B$4:$D$176,3,0)</f>
        <v>London and South East</v>
      </c>
      <c r="D142" s="182">
        <v>99</v>
      </c>
      <c r="E142" s="179">
        <v>0.16088984507818285</v>
      </c>
      <c r="F142" s="181">
        <f>IF($B142='Unit list'!$D$1,D142,-1)</f>
        <v>-1</v>
      </c>
      <c r="G142" s="12">
        <f>IF($B142='Unit list'!$D$1,E142,-1)</f>
        <v>-1</v>
      </c>
      <c r="H142" s="15">
        <f>IF($A142='Unit list'!$A$1,D142,-1)</f>
        <v>-1</v>
      </c>
      <c r="I142" s="12">
        <f>IF($A142='Unit list'!$A$1,E142,-1)</f>
        <v>-1</v>
      </c>
      <c r="J142" s="16"/>
      <c r="K142" s="11">
        <f t="shared" si="14"/>
        <v>140</v>
      </c>
      <c r="L142" s="17">
        <v>139</v>
      </c>
      <c r="M142" s="18">
        <f t="shared" si="10"/>
        <v>0.12325981764161258</v>
      </c>
      <c r="N142" s="18">
        <f t="shared" si="11"/>
        <v>0.25268211974060995</v>
      </c>
      <c r="O142" s="18">
        <f t="shared" si="12"/>
        <v>0.10177180573947747</v>
      </c>
      <c r="P142" s="18">
        <f t="shared" si="13"/>
        <v>0.30463050519505841</v>
      </c>
      <c r="Q142" s="12">
        <f>'HbA1c-1516'!$M$187</f>
        <v>0.17899999999999999</v>
      </c>
    </row>
    <row r="143" spans="1:17" x14ac:dyDescent="0.25">
      <c r="A143" t="s">
        <v>844</v>
      </c>
      <c r="B143" s="3" t="str">
        <f>VLOOKUP($A143,'Unit list'!$B$4:$D$176,3,0)</f>
        <v>North West</v>
      </c>
      <c r="D143" s="182">
        <v>199</v>
      </c>
      <c r="E143" s="179">
        <v>0.20721235933592419</v>
      </c>
      <c r="F143" s="181">
        <f>IF($B143='Unit list'!$D$1,D143,-1)</f>
        <v>-1</v>
      </c>
      <c r="G143" s="12">
        <f>IF($B143='Unit list'!$D$1,E143,-1)</f>
        <v>-1</v>
      </c>
      <c r="H143" s="15">
        <f>IF($A143='Unit list'!$A$1,D143,-1)</f>
        <v>-1</v>
      </c>
      <c r="I143" s="12">
        <f>IF($A143='Unit list'!$A$1,E143,-1)</f>
        <v>-1</v>
      </c>
      <c r="J143" s="16"/>
      <c r="K143" s="11">
        <f t="shared" si="14"/>
        <v>141</v>
      </c>
      <c r="L143" s="17">
        <v>140</v>
      </c>
      <c r="M143" s="18">
        <f t="shared" si="10"/>
        <v>0.12342690985265491</v>
      </c>
      <c r="N143" s="18">
        <f t="shared" si="11"/>
        <v>0.25239042754906682</v>
      </c>
      <c r="O143" s="18">
        <f t="shared" si="12"/>
        <v>0.10197878091331702</v>
      </c>
      <c r="P143" s="18">
        <f t="shared" si="13"/>
        <v>0.30413417653524788</v>
      </c>
      <c r="Q143" s="12">
        <f>'HbA1c-1516'!$M$187</f>
        <v>0.17899999999999999</v>
      </c>
    </row>
    <row r="144" spans="1:17" x14ac:dyDescent="0.25">
      <c r="A144" t="s">
        <v>845</v>
      </c>
      <c r="B144" s="3" t="str">
        <f>VLOOKUP($A144,'Unit list'!$B$4:$D$176,3,0)</f>
        <v>Wales</v>
      </c>
      <c r="D144" s="182">
        <v>36</v>
      </c>
      <c r="E144" s="179">
        <v>0.12969928217321808</v>
      </c>
      <c r="F144" s="181">
        <f>IF($B144='Unit list'!$D$1,D144,-1)</f>
        <v>-1</v>
      </c>
      <c r="G144" s="12">
        <f>IF($B144='Unit list'!$D$1,E144,-1)</f>
        <v>-1</v>
      </c>
      <c r="H144" s="15">
        <f>IF($A144='Unit list'!$A$1,D144,-1)</f>
        <v>-1</v>
      </c>
      <c r="I144" s="12">
        <f>IF($A144='Unit list'!$A$1,E144,-1)</f>
        <v>-1</v>
      </c>
      <c r="J144" s="16"/>
      <c r="K144" s="11">
        <f t="shared" si="14"/>
        <v>142</v>
      </c>
      <c r="L144" s="17">
        <v>141</v>
      </c>
      <c r="M144" s="18">
        <f t="shared" si="10"/>
        <v>0.12359244019333812</v>
      </c>
      <c r="N144" s="18">
        <f t="shared" si="11"/>
        <v>0.25210201589204401</v>
      </c>
      <c r="O144" s="18">
        <f t="shared" si="12"/>
        <v>0.1021839902002257</v>
      </c>
      <c r="P144" s="18">
        <f t="shared" si="13"/>
        <v>0.3036433373163035</v>
      </c>
      <c r="Q144" s="12">
        <f>'HbA1c-1516'!$M$187</f>
        <v>0.17899999999999999</v>
      </c>
    </row>
    <row r="145" spans="1:17" x14ac:dyDescent="0.25">
      <c r="A145" t="s">
        <v>846</v>
      </c>
      <c r="B145" s="3" t="str">
        <f>VLOOKUP($A145,'Unit list'!$B$4:$D$176,3,0)</f>
        <v>Yorkshire and Humber</v>
      </c>
      <c r="D145" s="182">
        <v>203</v>
      </c>
      <c r="E145" s="179">
        <v>0.28761490710433818</v>
      </c>
      <c r="F145" s="181">
        <f>IF($B145='Unit list'!$D$1,D145,-1)</f>
        <v>-1</v>
      </c>
      <c r="G145" s="12">
        <f>IF($B145='Unit list'!$D$1,E145,-1)</f>
        <v>-1</v>
      </c>
      <c r="H145" s="15">
        <f>IF($A145='Unit list'!$A$1,D145,-1)</f>
        <v>-1</v>
      </c>
      <c r="I145" s="12">
        <f>IF($A145='Unit list'!$A$1,E145,-1)</f>
        <v>-1</v>
      </c>
      <c r="J145" s="16"/>
      <c r="K145" s="11">
        <f t="shared" si="14"/>
        <v>143</v>
      </c>
      <c r="L145" s="17">
        <v>142</v>
      </c>
      <c r="M145" s="18">
        <f t="shared" si="10"/>
        <v>0.1237564332821301</v>
      </c>
      <c r="N145" s="18">
        <f t="shared" si="11"/>
        <v>0.25181682483516399</v>
      </c>
      <c r="O145" s="18">
        <f t="shared" si="12"/>
        <v>0.10238745922868503</v>
      </c>
      <c r="P145" s="18">
        <f t="shared" si="13"/>
        <v>0.30315788941984345</v>
      </c>
      <c r="Q145" s="12">
        <f>'HbA1c-1516'!$M$187</f>
        <v>0.17899999999999999</v>
      </c>
    </row>
    <row r="146" spans="1:17" x14ac:dyDescent="0.25">
      <c r="A146" t="s">
        <v>847</v>
      </c>
      <c r="B146" s="3" t="str">
        <f>VLOOKUP($A146,'Unit list'!$B$4:$D$176,3,0)</f>
        <v>Wales</v>
      </c>
      <c r="D146" s="182">
        <v>102</v>
      </c>
      <c r="E146" s="179">
        <v>0.18105072793187937</v>
      </c>
      <c r="F146" s="181">
        <f>IF($B146='Unit list'!$D$1,D146,-1)</f>
        <v>-1</v>
      </c>
      <c r="G146" s="12">
        <f>IF($B146='Unit list'!$D$1,E146,-1)</f>
        <v>-1</v>
      </c>
      <c r="H146" s="15">
        <f>IF($A146='Unit list'!$A$1,D146,-1)</f>
        <v>-1</v>
      </c>
      <c r="I146" s="12">
        <f>IF($A146='Unit list'!$A$1,E146,-1)</f>
        <v>-1</v>
      </c>
      <c r="J146" s="16"/>
      <c r="K146" s="11">
        <f t="shared" si="14"/>
        <v>144</v>
      </c>
      <c r="L146" s="17">
        <v>143</v>
      </c>
      <c r="M146" s="18">
        <f t="shared" si="10"/>
        <v>0.12391891319212933</v>
      </c>
      <c r="N146" s="18">
        <f t="shared" si="11"/>
        <v>0.25153479595041978</v>
      </c>
      <c r="O146" s="18">
        <f t="shared" si="12"/>
        <v>0.10258921310172929</v>
      </c>
      <c r="P146" s="18">
        <f t="shared" si="13"/>
        <v>0.30267773713373292</v>
      </c>
      <c r="Q146" s="12">
        <f>'HbA1c-1516'!$M$187</f>
        <v>0.17899999999999999</v>
      </c>
    </row>
    <row r="147" spans="1:17" x14ac:dyDescent="0.25">
      <c r="A147" t="s">
        <v>848</v>
      </c>
      <c r="B147" s="3" t="str">
        <f>VLOOKUP($A147,'Unit list'!$B$4:$D$176,3,0)</f>
        <v>Wales</v>
      </c>
      <c r="D147" s="182">
        <v>169</v>
      </c>
      <c r="E147" s="179">
        <v>0.2469506581636588</v>
      </c>
      <c r="F147" s="181">
        <f>IF($B147='Unit list'!$D$1,D147,-1)</f>
        <v>-1</v>
      </c>
      <c r="G147" s="12">
        <f>IF($B147='Unit list'!$D$1,E147,-1)</f>
        <v>-1</v>
      </c>
      <c r="H147" s="15">
        <f>IF($A147='Unit list'!$A$1,D147,-1)</f>
        <v>-1</v>
      </c>
      <c r="I147" s="12">
        <f>IF($A147='Unit list'!$A$1,E147,-1)</f>
        <v>-1</v>
      </c>
      <c r="J147" s="16"/>
      <c r="K147" s="11">
        <f t="shared" si="14"/>
        <v>145</v>
      </c>
      <c r="L147" s="17">
        <v>144</v>
      </c>
      <c r="M147" s="18">
        <f t="shared" si="10"/>
        <v>0.124079903466605</v>
      </c>
      <c r="N147" s="18">
        <f t="shared" si="11"/>
        <v>0.25125587226816809</v>
      </c>
      <c r="O147" s="18">
        <f t="shared" si="12"/>
        <v>0.10278927641085112</v>
      </c>
      <c r="P147" s="18">
        <f t="shared" si="13"/>
        <v>0.30220278707737913</v>
      </c>
      <c r="Q147" s="12">
        <f>'HbA1c-1516'!$M$187</f>
        <v>0.17899999999999999</v>
      </c>
    </row>
    <row r="148" spans="1:17" x14ac:dyDescent="0.25">
      <c r="A148" t="s">
        <v>849</v>
      </c>
      <c r="B148" s="3" t="str">
        <f>VLOOKUP($A148,'Unit list'!$B$4:$D$176,3,0)</f>
        <v>Wales</v>
      </c>
      <c r="D148" s="182">
        <v>78</v>
      </c>
      <c r="E148" s="179">
        <v>0.15422620836546172</v>
      </c>
      <c r="F148" s="181">
        <f>IF($B148='Unit list'!$D$1,D148,-1)</f>
        <v>-1</v>
      </c>
      <c r="G148" s="12">
        <f>IF($B148='Unit list'!$D$1,E148,-1)</f>
        <v>-1</v>
      </c>
      <c r="H148" s="15">
        <f>IF($A148='Unit list'!$A$1,D148,-1)</f>
        <v>-1</v>
      </c>
      <c r="I148" s="12">
        <f>IF($A148='Unit list'!$A$1,E148,-1)</f>
        <v>-1</v>
      </c>
      <c r="J148" s="16"/>
      <c r="K148" s="11">
        <f t="shared" si="14"/>
        <v>146</v>
      </c>
      <c r="L148" s="17">
        <v>145</v>
      </c>
      <c r="M148" s="18">
        <f t="shared" si="10"/>
        <v>0.12423942713399569</v>
      </c>
      <c r="N148" s="18">
        <f t="shared" si="11"/>
        <v>0.25097999823097056</v>
      </c>
      <c r="O148" s="18">
        <f t="shared" si="12"/>
        <v>0.10298767324945678</v>
      </c>
      <c r="P148" s="18">
        <f t="shared" si="13"/>
        <v>0.30173294812982426</v>
      </c>
      <c r="Q148" s="12">
        <f>'HbA1c-1516'!$M$187</f>
        <v>0.17899999999999999</v>
      </c>
    </row>
    <row r="149" spans="1:17" x14ac:dyDescent="0.25">
      <c r="A149" t="s">
        <v>850</v>
      </c>
      <c r="B149" s="3" t="str">
        <f>VLOOKUP($A149,'Unit list'!$B$4:$D$176,3,0)</f>
        <v>Wales</v>
      </c>
      <c r="D149" s="182">
        <v>44</v>
      </c>
      <c r="E149" s="179">
        <v>0.17714653949822573</v>
      </c>
      <c r="F149" s="181">
        <f>IF($B149='Unit list'!$D$1,D149,-1)</f>
        <v>-1</v>
      </c>
      <c r="G149" s="12">
        <f>IF($B149='Unit list'!$D$1,E149,-1)</f>
        <v>-1</v>
      </c>
      <c r="H149" s="15">
        <f>IF($A149='Unit list'!$A$1,D149,-1)</f>
        <v>-1</v>
      </c>
      <c r="I149" s="12">
        <f>IF($A149='Unit list'!$A$1,E149,-1)</f>
        <v>-1</v>
      </c>
      <c r="J149" s="16"/>
      <c r="K149" s="11">
        <f t="shared" si="14"/>
        <v>147</v>
      </c>
      <c r="L149" s="17">
        <v>146</v>
      </c>
      <c r="M149" s="18">
        <f t="shared" si="10"/>
        <v>0.12439750672239111</v>
      </c>
      <c r="N149" s="18">
        <f t="shared" si="11"/>
        <v>0.25070711964919928</v>
      </c>
      <c r="O149" s="18">
        <f t="shared" si="12"/>
        <v>0.10318442722588846</v>
      </c>
      <c r="P149" s="18">
        <f t="shared" si="13"/>
        <v>0.30126813136051439</v>
      </c>
      <c r="Q149" s="12">
        <f>'HbA1c-1516'!$M$187</f>
        <v>0.17899999999999999</v>
      </c>
    </row>
    <row r="150" spans="1:17" x14ac:dyDescent="0.25">
      <c r="A150" t="s">
        <v>851</v>
      </c>
      <c r="B150" s="3" t="str">
        <f>VLOOKUP($A150,'Unit list'!$B$4:$D$176,3,0)</f>
        <v>London and South East</v>
      </c>
      <c r="D150" s="182">
        <v>125</v>
      </c>
      <c r="E150" s="179">
        <v>0.28272283654646835</v>
      </c>
      <c r="F150" s="181">
        <f>IF($B150='Unit list'!$D$1,D150,-1)</f>
        <v>-1</v>
      </c>
      <c r="G150" s="12">
        <f>IF($B150='Unit list'!$D$1,E150,-1)</f>
        <v>-1</v>
      </c>
      <c r="H150" s="15">
        <f>IF($A150='Unit list'!$A$1,D150,-1)</f>
        <v>-1</v>
      </c>
      <c r="I150" s="12">
        <f>IF($A150='Unit list'!$A$1,E150,-1)</f>
        <v>-1</v>
      </c>
      <c r="J150" s="16"/>
      <c r="K150" s="11">
        <f t="shared" si="14"/>
        <v>148</v>
      </c>
      <c r="L150" s="17">
        <v>147</v>
      </c>
      <c r="M150" s="18">
        <f t="shared" si="10"/>
        <v>0.12455416427351546</v>
      </c>
      <c r="N150" s="18">
        <f t="shared" si="11"/>
        <v>0.2504371836583284</v>
      </c>
      <c r="O150" s="18">
        <f t="shared" si="12"/>
        <v>0.1033795614760297</v>
      </c>
      <c r="P150" s="18">
        <f t="shared" si="13"/>
        <v>0.30080824996262812</v>
      </c>
      <c r="Q150" s="12">
        <f>'HbA1c-1516'!$M$187</f>
        <v>0.17899999999999999</v>
      </c>
    </row>
    <row r="151" spans="1:17" x14ac:dyDescent="0.25">
      <c r="A151" t="s">
        <v>852</v>
      </c>
      <c r="B151" s="3" t="str">
        <f>VLOOKUP($A151,'Unit list'!$B$4:$D$176,3,0)</f>
        <v>Wales</v>
      </c>
      <c r="D151" s="182">
        <v>61</v>
      </c>
      <c r="E151" s="179">
        <v>0.14300180972033016</v>
      </c>
      <c r="F151" s="181">
        <f>IF($B151='Unit list'!$D$1,D151,-1)</f>
        <v>-1</v>
      </c>
      <c r="G151" s="12">
        <f>IF($B151='Unit list'!$D$1,E151,-1)</f>
        <v>-1</v>
      </c>
      <c r="H151" s="15">
        <f>IF($A151='Unit list'!$A$1,D151,-1)</f>
        <v>-1</v>
      </c>
      <c r="I151" s="12">
        <f>IF($A151='Unit list'!$A$1,E151,-1)</f>
        <v>-1</v>
      </c>
      <c r="J151" s="16"/>
      <c r="K151" s="11">
        <f t="shared" si="14"/>
        <v>149</v>
      </c>
      <c r="L151" s="17">
        <v>148</v>
      </c>
      <c r="M151" s="18">
        <f t="shared" si="10"/>
        <v>0.12470942135623488</v>
      </c>
      <c r="N151" s="18">
        <f t="shared" si="11"/>
        <v>0.25017013867783627</v>
      </c>
      <c r="O151" s="18">
        <f t="shared" si="12"/>
        <v>0.10357309867551029</v>
      </c>
      <c r="P151" s="18">
        <f t="shared" si="13"/>
        <v>0.30035321918885333</v>
      </c>
      <c r="Q151" s="12">
        <f>'HbA1c-1516'!$M$187</f>
        <v>0.17899999999999999</v>
      </c>
    </row>
    <row r="152" spans="1:17" x14ac:dyDescent="0.25">
      <c r="A152" t="s">
        <v>853</v>
      </c>
      <c r="B152" s="3" t="str">
        <f>VLOOKUP($A152,'Unit list'!$B$4:$D$176,3,0)</f>
        <v>London and South East</v>
      </c>
      <c r="D152" s="182">
        <v>1</v>
      </c>
      <c r="E152" s="179">
        <v>0</v>
      </c>
      <c r="F152" s="181">
        <f>IF($B152='Unit list'!$D$1,D152,-1)</f>
        <v>-1</v>
      </c>
      <c r="G152" s="12">
        <f>IF($B152='Unit list'!$D$1,E152,-1)</f>
        <v>-1</v>
      </c>
      <c r="H152" s="15">
        <f>IF($A152='Unit list'!$A$1,D152,-1)</f>
        <v>-1</v>
      </c>
      <c r="I152" s="12">
        <f>IF($A152='Unit list'!$A$1,E152,-1)</f>
        <v>-1</v>
      </c>
      <c r="J152" s="16"/>
      <c r="K152" s="11">
        <f t="shared" si="14"/>
        <v>150</v>
      </c>
      <c r="L152" s="17">
        <v>149</v>
      </c>
      <c r="M152" s="18">
        <f t="shared" si="10"/>
        <v>0.12486329907960618</v>
      </c>
      <c r="N152" s="18">
        <f t="shared" si="11"/>
        <v>0.24990593437164801</v>
      </c>
      <c r="O152" s="18">
        <f t="shared" si="12"/>
        <v>0.10376506105152511</v>
      </c>
      <c r="P152" s="18">
        <f t="shared" si="13"/>
        <v>0.29990295628950925</v>
      </c>
      <c r="Q152" s="12">
        <f>'HbA1c-1516'!$M$187</f>
        <v>0.17899999999999999</v>
      </c>
    </row>
    <row r="153" spans="1:17" x14ac:dyDescent="0.25">
      <c r="A153" t="s">
        <v>854</v>
      </c>
      <c r="B153" s="3" t="str">
        <f>VLOOKUP($A153,'Unit list'!$B$4:$D$176,3,0)</f>
        <v>London and South East</v>
      </c>
      <c r="D153" s="182">
        <v>102</v>
      </c>
      <c r="E153" s="179">
        <v>0.15800475531051889</v>
      </c>
      <c r="F153" s="181">
        <f>IF($B153='Unit list'!$D$1,D153,-1)</f>
        <v>-1</v>
      </c>
      <c r="G153" s="12">
        <f>IF($B153='Unit list'!$D$1,E153,-1)</f>
        <v>-1</v>
      </c>
      <c r="H153" s="15">
        <f>IF($A153='Unit list'!$A$1,D153,-1)</f>
        <v>-1</v>
      </c>
      <c r="I153" s="12">
        <f>IF($A153='Unit list'!$A$1,E153,-1)</f>
        <v>-1</v>
      </c>
      <c r="J153" s="16"/>
      <c r="K153" s="11">
        <f t="shared" si="14"/>
        <v>151</v>
      </c>
      <c r="L153" s="17">
        <v>150</v>
      </c>
      <c r="M153" s="18">
        <f t="shared" si="10"/>
        <v>0.12501581810548656</v>
      </c>
      <c r="N153" s="18">
        <f t="shared" si="11"/>
        <v>0.24964452161004969</v>
      </c>
      <c r="O153" s="18">
        <f t="shared" si="12"/>
        <v>0.10395547039428152</v>
      </c>
      <c r="P153" s="18">
        <f t="shared" si="13"/>
        <v>0.29945738045291026</v>
      </c>
      <c r="Q153" s="12">
        <f>'HbA1c-1516'!$M$187</f>
        <v>0.17899999999999999</v>
      </c>
    </row>
    <row r="154" spans="1:17" x14ac:dyDescent="0.25">
      <c r="A154" t="s">
        <v>855</v>
      </c>
      <c r="B154" s="3" t="str">
        <f>VLOOKUP($A154,'Unit list'!$B$4:$D$176,3,0)</f>
        <v>East of England</v>
      </c>
      <c r="D154" s="182">
        <v>83</v>
      </c>
      <c r="E154" s="179">
        <v>0.21906542217516534</v>
      </c>
      <c r="F154" s="181">
        <f>IF($B154='Unit list'!$D$1,D154,-1)</f>
        <v>83</v>
      </c>
      <c r="G154" s="12">
        <f>IF($B154='Unit list'!$D$1,E154,-1)</f>
        <v>0.21906542217516534</v>
      </c>
      <c r="H154" s="15">
        <f>IF($A154='Unit list'!$A$1,D154,-1)</f>
        <v>-1</v>
      </c>
      <c r="I154" s="12">
        <f>IF($A154='Unit list'!$A$1,E154,-1)</f>
        <v>-1</v>
      </c>
      <c r="J154" s="16"/>
      <c r="K154" s="11">
        <f t="shared" si="14"/>
        <v>152</v>
      </c>
      <c r="L154" s="17">
        <v>151</v>
      </c>
      <c r="M154" s="18">
        <f t="shared" si="10"/>
        <v>0.12516699866072109</v>
      </c>
      <c r="N154" s="18">
        <f t="shared" si="11"/>
        <v>0.24938585243301148</v>
      </c>
      <c r="O154" s="18">
        <f t="shared" si="12"/>
        <v>0.10414434806808946</v>
      </c>
      <c r="P154" s="18">
        <f t="shared" si="13"/>
        <v>0.29901641274788043</v>
      </c>
      <c r="Q154" s="12">
        <f>'HbA1c-1516'!$M$187</f>
        <v>0.17899999999999999</v>
      </c>
    </row>
    <row r="155" spans="1:17" x14ac:dyDescent="0.25">
      <c r="A155" t="s">
        <v>856</v>
      </c>
      <c r="B155" s="3" t="str">
        <f>VLOOKUP($A155,'Unit list'!$B$4:$D$176,3,0)</f>
        <v>London and South East</v>
      </c>
      <c r="D155" s="182">
        <v>107</v>
      </c>
      <c r="E155" s="179">
        <v>0.12657201127945181</v>
      </c>
      <c r="F155" s="181">
        <f>IF($B155='Unit list'!$D$1,D155,-1)</f>
        <v>-1</v>
      </c>
      <c r="G155" s="12">
        <f>IF($B155='Unit list'!$D$1,E155,-1)</f>
        <v>-1</v>
      </c>
      <c r="H155" s="15">
        <f>IF($A155='Unit list'!$A$1,D155,-1)</f>
        <v>-1</v>
      </c>
      <c r="I155" s="12">
        <f>IF($A155='Unit list'!$A$1,E155,-1)</f>
        <v>-1</v>
      </c>
      <c r="J155" s="16"/>
      <c r="K155" s="11">
        <f t="shared" si="14"/>
        <v>153</v>
      </c>
      <c r="L155" s="17">
        <v>152</v>
      </c>
      <c r="M155" s="18">
        <f t="shared" si="10"/>
        <v>0.12531686054892471</v>
      </c>
      <c r="N155" s="18">
        <f t="shared" si="11"/>
        <v>0.24912988001485778</v>
      </c>
      <c r="O155" s="18">
        <f t="shared" si="12"/>
        <v>0.10433171502210679</v>
      </c>
      <c r="P155" s="18">
        <f t="shared" si="13"/>
        <v>0.2985799760683247</v>
      </c>
      <c r="Q155" s="12">
        <f>'HbA1c-1516'!$M$187</f>
        <v>0.17899999999999999</v>
      </c>
    </row>
    <row r="156" spans="1:17" x14ac:dyDescent="0.25">
      <c r="A156" t="s">
        <v>857</v>
      </c>
      <c r="B156" s="3" t="str">
        <f>VLOOKUP($A156,'Unit list'!$B$4:$D$176,3,0)</f>
        <v>London and South East</v>
      </c>
      <c r="D156" s="182">
        <v>457</v>
      </c>
      <c r="E156" s="179">
        <v>0.15494563357780458</v>
      </c>
      <c r="F156" s="181">
        <f>IF($B156='Unit list'!$D$1,D156,-1)</f>
        <v>-1</v>
      </c>
      <c r="G156" s="12">
        <f>IF($B156='Unit list'!$D$1,E156,-1)</f>
        <v>-1</v>
      </c>
      <c r="H156" s="15">
        <f>IF($A156='Unit list'!$A$1,D156,-1)</f>
        <v>-1</v>
      </c>
      <c r="I156" s="12">
        <f>IF($A156='Unit list'!$A$1,E156,-1)</f>
        <v>-1</v>
      </c>
      <c r="J156" s="16"/>
      <c r="K156" s="11">
        <f t="shared" si="14"/>
        <v>154</v>
      </c>
      <c r="L156" s="17">
        <v>153</v>
      </c>
      <c r="M156" s="18">
        <f t="shared" si="10"/>
        <v>0.12546542316187478</v>
      </c>
      <c r="N156" s="18">
        <f t="shared" si="11"/>
        <v>0.24887655863022698</v>
      </c>
      <c r="O156" s="18">
        <f t="shared" si="12"/>
        <v>0.1045175918007529</v>
      </c>
      <c r="P156" s="18">
        <f t="shared" si="13"/>
        <v>0.2981479950797733</v>
      </c>
      <c r="Q156" s="12">
        <f>'HbA1c-1516'!$M$187</f>
        <v>0.17899999999999999</v>
      </c>
    </row>
    <row r="157" spans="1:17" x14ac:dyDescent="0.25">
      <c r="A157" t="s">
        <v>858</v>
      </c>
      <c r="B157" s="3" t="str">
        <f>VLOOKUP($A157,'Unit list'!$B$4:$D$176,3,0)</f>
        <v>London and South East</v>
      </c>
      <c r="D157" s="182">
        <v>209</v>
      </c>
      <c r="E157" s="179">
        <v>0.22515579131710364</v>
      </c>
      <c r="F157" s="181">
        <f>IF($B157='Unit list'!$D$1,D157,-1)</f>
        <v>-1</v>
      </c>
      <c r="G157" s="12">
        <f>IF($B157='Unit list'!$D$1,E157,-1)</f>
        <v>-1</v>
      </c>
      <c r="H157" s="15">
        <f>IF($A157='Unit list'!$A$1,D157,-1)</f>
        <v>-1</v>
      </c>
      <c r="I157" s="12">
        <f>IF($A157='Unit list'!$A$1,E157,-1)</f>
        <v>-1</v>
      </c>
      <c r="J157" s="16"/>
      <c r="K157" s="11">
        <f t="shared" si="14"/>
        <v>155</v>
      </c>
      <c r="L157" s="17">
        <v>154</v>
      </c>
      <c r="M157" s="18">
        <f t="shared" si="10"/>
        <v>0.12561270549052933</v>
      </c>
      <c r="N157" s="18">
        <f t="shared" si="11"/>
        <v>0.24862584362126519</v>
      </c>
      <c r="O157" s="18">
        <f t="shared" si="12"/>
        <v>0.10470199855380286</v>
      </c>
      <c r="P157" s="18">
        <f t="shared" si="13"/>
        <v>0.29772039616781537</v>
      </c>
      <c r="Q157" s="12">
        <f>'HbA1c-1516'!$M$187</f>
        <v>0.17899999999999999</v>
      </c>
    </row>
    <row r="158" spans="1:17" x14ac:dyDescent="0.25">
      <c r="A158" t="s">
        <v>859</v>
      </c>
      <c r="B158" s="3" t="str">
        <f>VLOOKUP($A158,'Unit list'!$B$4:$D$176,3,0)</f>
        <v>London and South East</v>
      </c>
      <c r="D158" s="182">
        <v>113</v>
      </c>
      <c r="E158" s="179">
        <v>0.20906802670867125</v>
      </c>
      <c r="F158" s="181">
        <f>IF($B158='Unit list'!$D$1,D158,-1)</f>
        <v>-1</v>
      </c>
      <c r="G158" s="12">
        <f>IF($B158='Unit list'!$D$1,E158,-1)</f>
        <v>-1</v>
      </c>
      <c r="H158" s="15">
        <f>IF($A158='Unit list'!$A$1,D158,-1)</f>
        <v>-1</v>
      </c>
      <c r="I158" s="12">
        <f>IF($A158='Unit list'!$A$1,E158,-1)</f>
        <v>-1</v>
      </c>
      <c r="J158" s="16"/>
      <c r="K158" s="11">
        <f t="shared" si="14"/>
        <v>156</v>
      </c>
      <c r="L158" s="17">
        <v>155</v>
      </c>
      <c r="M158" s="18">
        <f t="shared" si="10"/>
        <v>0.12575872613568526</v>
      </c>
      <c r="N158" s="18">
        <f t="shared" si="11"/>
        <v>0.24837769136600291</v>
      </c>
      <c r="O158" s="18">
        <f t="shared" si="12"/>
        <v>0.10488495504617325</v>
      </c>
      <c r="P158" s="18">
        <f t="shared" si="13"/>
        <v>0.29729710738834525</v>
      </c>
      <c r="Q158" s="12">
        <f>'HbA1c-1516'!$M$187</f>
        <v>0.17899999999999999</v>
      </c>
    </row>
    <row r="159" spans="1:17" x14ac:dyDescent="0.25">
      <c r="A159" t="s">
        <v>860</v>
      </c>
      <c r="B159" s="3" t="str">
        <f>VLOOKUP($A159,'Unit list'!$B$4:$D$176,3,0)</f>
        <v>London and South East</v>
      </c>
      <c r="D159" s="182">
        <v>220</v>
      </c>
      <c r="E159" s="179">
        <v>0.19428127206068602</v>
      </c>
      <c r="F159" s="181">
        <f>IF($B159='Unit list'!$D$1,D159,-1)</f>
        <v>-1</v>
      </c>
      <c r="G159" s="12">
        <f>IF($B159='Unit list'!$D$1,E159,-1)</f>
        <v>-1</v>
      </c>
      <c r="H159" s="15">
        <f>IF($A159='Unit list'!$A$1,D159,-1)</f>
        <v>-1</v>
      </c>
      <c r="I159" s="12">
        <f>IF($A159='Unit list'!$A$1,E159,-1)</f>
        <v>-1</v>
      </c>
      <c r="J159" s="16"/>
      <c r="K159" s="11">
        <f t="shared" si="14"/>
        <v>157</v>
      </c>
      <c r="L159" s="17">
        <v>156</v>
      </c>
      <c r="M159" s="18">
        <f t="shared" si="10"/>
        <v>0.12590350331829081</v>
      </c>
      <c r="N159" s="18">
        <f t="shared" si="11"/>
        <v>0.24813205924786297</v>
      </c>
      <c r="O159" s="18">
        <f t="shared" si="12"/>
        <v>0.10506648066741106</v>
      </c>
      <c r="P159" s="18">
        <f t="shared" si="13"/>
        <v>0.29687805841954545</v>
      </c>
      <c r="Q159" s="12">
        <f>'HbA1c-1516'!$M$187</f>
        <v>0.17899999999999999</v>
      </c>
    </row>
    <row r="160" spans="1:17" x14ac:dyDescent="0.25">
      <c r="A160" t="s">
        <v>861</v>
      </c>
      <c r="B160" s="3" t="str">
        <f>VLOOKUP($A160,'Unit list'!$B$4:$D$176,3,0)</f>
        <v>London and South East</v>
      </c>
      <c r="D160" s="182">
        <v>177</v>
      </c>
      <c r="E160" s="179">
        <v>0.2294511769530396</v>
      </c>
      <c r="F160" s="181">
        <f>IF($B160='Unit list'!$D$1,D160,-1)</f>
        <v>-1</v>
      </c>
      <c r="G160" s="12">
        <f>IF($B160='Unit list'!$D$1,E160,-1)</f>
        <v>-1</v>
      </c>
      <c r="H160" s="15">
        <f>IF($A160='Unit list'!$A$1,D160,-1)</f>
        <v>-1</v>
      </c>
      <c r="I160" s="12">
        <f>IF($A160='Unit list'!$A$1,E160,-1)</f>
        <v>-1</v>
      </c>
      <c r="J160" s="16"/>
      <c r="K160" s="11">
        <f t="shared" si="14"/>
        <v>158</v>
      </c>
      <c r="L160" s="17">
        <v>157</v>
      </c>
      <c r="M160" s="18">
        <f t="shared" si="10"/>
        <v>0.12604705488942508</v>
      </c>
      <c r="N160" s="18">
        <f t="shared" si="11"/>
        <v>0.24788890562625376</v>
      </c>
      <c r="O160" s="18">
        <f t="shared" si="12"/>
        <v>0.10524659444089644</v>
      </c>
      <c r="P160" s="18">
        <f t="shared" si="13"/>
        <v>0.29646318051553694</v>
      </c>
      <c r="Q160" s="12">
        <f>'HbA1c-1516'!$M$187</f>
        <v>0.17899999999999999</v>
      </c>
    </row>
    <row r="161" spans="1:17" x14ac:dyDescent="0.25">
      <c r="A161" t="s">
        <v>862</v>
      </c>
      <c r="B161" s="3" t="str">
        <f>VLOOKUP($A161,'Unit list'!$B$4:$D$176,3,0)</f>
        <v>Yorkshire and Humber</v>
      </c>
      <c r="D161" s="182">
        <v>204</v>
      </c>
      <c r="E161" s="179">
        <v>0.11955154683681708</v>
      </c>
      <c r="F161" s="181">
        <f>IF($B161='Unit list'!$D$1,D161,-1)</f>
        <v>-1</v>
      </c>
      <c r="G161" s="12">
        <f>IF($B161='Unit list'!$D$1,E161,-1)</f>
        <v>-1</v>
      </c>
      <c r="H161" s="15">
        <f>IF($A161='Unit list'!$A$1,D161,-1)</f>
        <v>-1</v>
      </c>
      <c r="I161" s="12">
        <f>IF($A161='Unit list'!$A$1,E161,-1)</f>
        <v>-1</v>
      </c>
      <c r="J161" s="16"/>
      <c r="K161" s="11">
        <f t="shared" si="14"/>
        <v>159</v>
      </c>
      <c r="L161" s="17">
        <v>158</v>
      </c>
      <c r="M161" s="18">
        <f t="shared" si="10"/>
        <v>0.12618939833995774</v>
      </c>
      <c r="N161" s="18">
        <f t="shared" si="11"/>
        <v>0.24764818980820197</v>
      </c>
      <c r="O161" s="18">
        <f t="shared" si="12"/>
        <v>0.10542531503276903</v>
      </c>
      <c r="P161" s="18">
        <f t="shared" si="13"/>
        <v>0.29605240646162823</v>
      </c>
      <c r="Q161" s="12">
        <f>'HbA1c-1516'!$M$187</f>
        <v>0.17899999999999999</v>
      </c>
    </row>
    <row r="162" spans="1:17" x14ac:dyDescent="0.25">
      <c r="A162" t="s">
        <v>863</v>
      </c>
      <c r="B162" s="3" t="str">
        <f>VLOOKUP($A162,'Unit list'!$B$4:$D$176,3,0)</f>
        <v>East of England</v>
      </c>
      <c r="D162" s="182">
        <v>112</v>
      </c>
      <c r="E162" s="179">
        <v>0.2228739257461865</v>
      </c>
      <c r="F162" s="181">
        <f>IF($B162='Unit list'!$D$1,D162,-1)</f>
        <v>112</v>
      </c>
      <c r="G162" s="12">
        <f>IF($B162='Unit list'!$D$1,E162,-1)</f>
        <v>0.2228739257461865</v>
      </c>
      <c r="H162" s="15">
        <f>IF($A162='Unit list'!$A$1,D162,-1)</f>
        <v>-1</v>
      </c>
      <c r="I162" s="12">
        <f>IF($A162='Unit list'!$A$1,E162,-1)</f>
        <v>-1</v>
      </c>
      <c r="J162" s="16"/>
      <c r="K162" s="11">
        <f t="shared" si="14"/>
        <v>160</v>
      </c>
      <c r="L162" s="17">
        <v>159</v>
      </c>
      <c r="M162" s="18">
        <f t="shared" si="10"/>
        <v>0.12633055080990038</v>
      </c>
      <c r="N162" s="18">
        <f t="shared" si="11"/>
        <v>0.24740987202098189</v>
      </c>
      <c r="O162" s="18">
        <f t="shared" si="12"/>
        <v>0.10560266076058822</v>
      </c>
      <c r="P162" s="18">
        <f t="shared" si="13"/>
        <v>0.29564567053109825</v>
      </c>
      <c r="Q162" s="12">
        <f>'HbA1c-1516'!$M$187</f>
        <v>0.17899999999999999</v>
      </c>
    </row>
    <row r="163" spans="1:17" x14ac:dyDescent="0.25">
      <c r="A163" t="s">
        <v>864</v>
      </c>
      <c r="B163" s="3" t="str">
        <f>VLOOKUP($A163,'Unit list'!$B$4:$D$176,3,0)</f>
        <v>South West</v>
      </c>
      <c r="D163" s="182">
        <v>158</v>
      </c>
      <c r="E163" s="179">
        <v>0.27615803407758127</v>
      </c>
      <c r="F163" s="181">
        <f>IF($B163='Unit list'!$D$1,D163,-1)</f>
        <v>-1</v>
      </c>
      <c r="G163" s="12">
        <f>IF($B163='Unit list'!$D$1,E163,-1)</f>
        <v>-1</v>
      </c>
      <c r="H163" s="15">
        <f>IF($A163='Unit list'!$A$1,D163,-1)</f>
        <v>-1</v>
      </c>
      <c r="I163" s="12">
        <f>IF($A163='Unit list'!$A$1,E163,-1)</f>
        <v>-1</v>
      </c>
      <c r="J163" s="16"/>
      <c r="K163" s="11">
        <f t="shared" si="14"/>
        <v>161</v>
      </c>
      <c r="L163" s="17">
        <v>160</v>
      </c>
      <c r="M163" s="18">
        <f t="shared" si="10"/>
        <v>0.12647052909746179</v>
      </c>
      <c r="N163" s="18">
        <f t="shared" si="11"/>
        <v>0.24717391338570061</v>
      </c>
      <c r="O163" s="18">
        <f t="shared" si="12"/>
        <v>0.10577864960173618</v>
      </c>
      <c r="P163" s="18">
        <f t="shared" si="13"/>
        <v>0.29524290844345302</v>
      </c>
      <c r="Q163" s="12">
        <f>'HbA1c-1516'!$M$187</f>
        <v>0.17899999999999999</v>
      </c>
    </row>
    <row r="164" spans="1:17" x14ac:dyDescent="0.25">
      <c r="A164" t="s">
        <v>865</v>
      </c>
      <c r="B164" s="3" t="str">
        <f>VLOOKUP($A164,'Unit list'!$B$4:$D$176,3,0)</f>
        <v>West Midlands</v>
      </c>
      <c r="D164" s="182">
        <v>183</v>
      </c>
      <c r="E164" s="179">
        <v>0.21456105195571179</v>
      </c>
      <c r="F164" s="181">
        <f>IF($B164='Unit list'!$D$1,D164,-1)</f>
        <v>-1</v>
      </c>
      <c r="G164" s="12">
        <f>IF($B164='Unit list'!$D$1,E164,-1)</f>
        <v>-1</v>
      </c>
      <c r="H164" s="15">
        <f>IF($A164='Unit list'!$A$1,D164,-1)</f>
        <v>-1</v>
      </c>
      <c r="I164" s="12">
        <f>IF($A164='Unit list'!$A$1,E164,-1)</f>
        <v>-1</v>
      </c>
      <c r="J164" s="16"/>
      <c r="K164" s="11">
        <f t="shared" si="14"/>
        <v>162</v>
      </c>
      <c r="L164" s="17">
        <v>161</v>
      </c>
      <c r="M164" s="18">
        <f t="shared" si="10"/>
        <v>0.12660934966781767</v>
      </c>
      <c r="N164" s="18">
        <f t="shared" si="11"/>
        <v>0.2469402758917994</v>
      </c>
      <c r="O164" s="18">
        <f t="shared" si="12"/>
        <v>0.10595329920157338</v>
      </c>
      <c r="P164" s="18">
        <f t="shared" si="13"/>
        <v>0.29484405732409591</v>
      </c>
      <c r="Q164" s="12">
        <f>'HbA1c-1516'!$M$187</f>
        <v>0.17899999999999999</v>
      </c>
    </row>
    <row r="165" spans="1:17" x14ac:dyDescent="0.25">
      <c r="A165" t="s">
        <v>866</v>
      </c>
      <c r="B165" s="3" t="str">
        <f>VLOOKUP($A165,'Unit list'!$B$4:$D$176,3,0)</f>
        <v>West Midlands</v>
      </c>
      <c r="D165" s="182">
        <v>109</v>
      </c>
      <c r="E165" s="179">
        <v>6.8036836398633949E-2</v>
      </c>
      <c r="F165" s="181">
        <f>IF($B165='Unit list'!$D$1,D165,-1)</f>
        <v>-1</v>
      </c>
      <c r="G165" s="12">
        <f>IF($B165='Unit list'!$D$1,E165,-1)</f>
        <v>-1</v>
      </c>
      <c r="H165" s="15">
        <f>IF($A165='Unit list'!$A$1,D165,-1)</f>
        <v>-1</v>
      </c>
      <c r="I165" s="12">
        <f>IF($A165='Unit list'!$A$1,E165,-1)</f>
        <v>-1</v>
      </c>
      <c r="J165" s="16"/>
      <c r="K165" s="11">
        <f t="shared" si="14"/>
        <v>163</v>
      </c>
      <c r="L165" s="17">
        <v>162</v>
      </c>
      <c r="M165" s="18">
        <f t="shared" si="10"/>
        <v>0.12674702866160592</v>
      </c>
      <c r="N165" s="18">
        <f t="shared" si="11"/>
        <v>0.24670892237243494</v>
      </c>
      <c r="O165" s="18">
        <f t="shared" si="12"/>
        <v>0.10612662688135445</v>
      </c>
      <c r="P165" s="18">
        <f t="shared" si="13"/>
        <v>0.29444905566535656</v>
      </c>
      <c r="Q165" s="12">
        <f>'HbA1c-1516'!$M$187</f>
        <v>0.17899999999999999</v>
      </c>
    </row>
    <row r="166" spans="1:17" x14ac:dyDescent="0.25">
      <c r="A166" t="s">
        <v>867</v>
      </c>
      <c r="B166" s="3" t="str">
        <f>VLOOKUP($A166,'Unit list'!$B$4:$D$176,3,0)</f>
        <v>West Midlands</v>
      </c>
      <c r="D166" s="182">
        <v>127</v>
      </c>
      <c r="E166" s="179">
        <v>0.24043035083511921</v>
      </c>
      <c r="F166" s="181">
        <f>IF($B166='Unit list'!$D$1,D166,-1)</f>
        <v>-1</v>
      </c>
      <c r="G166" s="12">
        <f>IF($B166='Unit list'!$D$1,E166,-1)</f>
        <v>-1</v>
      </c>
      <c r="H166" s="15">
        <f>IF($A166='Unit list'!$A$1,D166,-1)</f>
        <v>-1</v>
      </c>
      <c r="I166" s="12">
        <f>IF($A166='Unit list'!$A$1,E166,-1)</f>
        <v>-1</v>
      </c>
      <c r="J166" s="16"/>
      <c r="K166" s="11">
        <f t="shared" si="14"/>
        <v>164</v>
      </c>
      <c r="L166" s="17">
        <v>163</v>
      </c>
      <c r="M166" s="18">
        <f t="shared" si="10"/>
        <v>0.1268835819031571</v>
      </c>
      <c r="N166" s="18">
        <f t="shared" si="11"/>
        <v>0.24647981648070397</v>
      </c>
      <c r="O166" s="18">
        <f t="shared" si="12"/>
        <v>0.10629864964591304</v>
      </c>
      <c r="P166" s="18">
        <f t="shared" si="13"/>
        <v>0.29405784328882389</v>
      </c>
      <c r="Q166" s="12">
        <f>'HbA1c-1516'!$M$187</f>
        <v>0.17899999999999999</v>
      </c>
    </row>
    <row r="167" spans="1:17" x14ac:dyDescent="0.25">
      <c r="A167" t="s">
        <v>868</v>
      </c>
      <c r="B167" s="3" t="str">
        <f>VLOOKUP($A167,'Unit list'!$B$4:$D$176,3,0)</f>
        <v>Yorkshire and Humber</v>
      </c>
      <c r="D167" s="182">
        <v>106</v>
      </c>
      <c r="E167" s="179">
        <v>0.12542511183878197</v>
      </c>
      <c r="F167" s="181">
        <f>IF($B167='Unit list'!$D$1,D167,-1)</f>
        <v>-1</v>
      </c>
      <c r="G167" s="12">
        <f>IF($B167='Unit list'!$D$1,E167,-1)</f>
        <v>-1</v>
      </c>
      <c r="H167" s="15">
        <f>IF($A167='Unit list'!$A$1,D167,-1)</f>
        <v>-1</v>
      </c>
      <c r="I167" s="12">
        <f>IF($A167='Unit list'!$A$1,E167,-1)</f>
        <v>-1</v>
      </c>
      <c r="J167" s="16"/>
      <c r="K167" s="11">
        <f t="shared" si="14"/>
        <v>165</v>
      </c>
      <c r="L167" s="17">
        <v>164</v>
      </c>
      <c r="M167" s="18">
        <f t="shared" si="10"/>
        <v>0.12701902490847</v>
      </c>
      <c r="N167" s="18">
        <f t="shared" si="11"/>
        <v>0.24625292266667834</v>
      </c>
      <c r="O167" s="18">
        <f t="shared" si="12"/>
        <v>0.10646938419112395</v>
      </c>
      <c r="P167" s="18">
        <f t="shared" si="13"/>
        <v>0.29367036130893326</v>
      </c>
      <c r="Q167" s="12">
        <f>'HbA1c-1516'!$M$187</f>
        <v>0.17899999999999999</v>
      </c>
    </row>
    <row r="168" spans="1:17" x14ac:dyDescent="0.25">
      <c r="A168" t="s">
        <v>869</v>
      </c>
      <c r="B168" s="3" t="str">
        <f>VLOOKUP($A168,'Unit list'!$B$4:$D$176,3,0)</f>
        <v>Wales</v>
      </c>
      <c r="D168" s="182">
        <v>78</v>
      </c>
      <c r="E168" s="179">
        <v>6.0555988224786798E-2</v>
      </c>
      <c r="F168" s="181">
        <f>IF($B168='Unit list'!$D$1,D168,-1)</f>
        <v>-1</v>
      </c>
      <c r="G168" s="12">
        <f>IF($B168='Unit list'!$D$1,E168,-1)</f>
        <v>-1</v>
      </c>
      <c r="H168" s="15">
        <f>IF($A168='Unit list'!$A$1,D168,-1)</f>
        <v>-1</v>
      </c>
      <c r="I168" s="12">
        <f>IF($A168='Unit list'!$A$1,E168,-1)</f>
        <v>-1</v>
      </c>
      <c r="J168" s="16"/>
      <c r="K168" s="11">
        <f t="shared" si="14"/>
        <v>166</v>
      </c>
      <c r="L168" s="17">
        <v>165</v>
      </c>
      <c r="M168" s="18">
        <f t="shared" si="10"/>
        <v>0.1271533728929421</v>
      </c>
      <c r="N168" s="18">
        <f t="shared" si="11"/>
        <v>0.24602820615521753</v>
      </c>
      <c r="O168" s="18">
        <f t="shared" si="12"/>
        <v>0.10663884691114964</v>
      </c>
      <c r="P168" s="18">
        <f t="shared" si="13"/>
        <v>0.29328655209775834</v>
      </c>
      <c r="Q168" s="12">
        <f>'HbA1c-1516'!$M$187</f>
        <v>0.17899999999999999</v>
      </c>
    </row>
    <row r="169" spans="1:17" x14ac:dyDescent="0.25">
      <c r="A169" t="s">
        <v>870</v>
      </c>
      <c r="B169" s="3" t="str">
        <f>VLOOKUP($A169,'Unit list'!$B$4:$D$176,3,0)</f>
        <v>London and South East</v>
      </c>
      <c r="D169" s="182">
        <v>103</v>
      </c>
      <c r="E169" s="179">
        <v>0.23083788042688205</v>
      </c>
      <c r="F169" s="181">
        <f>IF($B169='Unit list'!$D$1,D169,-1)</f>
        <v>-1</v>
      </c>
      <c r="G169" s="12">
        <f>IF($B169='Unit list'!$D$1,E169,-1)</f>
        <v>-1</v>
      </c>
      <c r="H169" s="15">
        <f>IF($A169='Unit list'!$A$1,D169,-1)</f>
        <v>-1</v>
      </c>
      <c r="I169" s="12">
        <f>IF($A169='Unit list'!$A$1,E169,-1)</f>
        <v>-1</v>
      </c>
      <c r="J169" s="16"/>
      <c r="K169" s="11">
        <f t="shared" si="14"/>
        <v>167</v>
      </c>
      <c r="L169" s="17">
        <v>166</v>
      </c>
      <c r="M169" s="18">
        <f t="shared" si="10"/>
        <v>0.1272866407788627</v>
      </c>
      <c r="N169" s="18">
        <f t="shared" si="11"/>
        <v>0.24580563292452837</v>
      </c>
      <c r="O169" s="18">
        <f t="shared" si="12"/>
        <v>0.1068070539054787</v>
      </c>
      <c r="P169" s="18">
        <f t="shared" si="13"/>
        <v>0.29290635925096081</v>
      </c>
      <c r="Q169" s="12">
        <f>'HbA1c-1516'!$M$187</f>
        <v>0.17899999999999999</v>
      </c>
    </row>
    <row r="170" spans="1:17" x14ac:dyDescent="0.25">
      <c r="A170" t="s">
        <v>871</v>
      </c>
      <c r="B170" s="3" t="str">
        <f>VLOOKUP($A170,'Unit list'!$B$4:$D$176,3,0)</f>
        <v>North West</v>
      </c>
      <c r="D170" s="182">
        <v>99</v>
      </c>
      <c r="E170" s="179">
        <v>0.14843953740934171</v>
      </c>
      <c r="F170" s="181">
        <f>IF($B170='Unit list'!$D$1,D170,-1)</f>
        <v>-1</v>
      </c>
      <c r="G170" s="12">
        <f>IF($B170='Unit list'!$D$1,E170,-1)</f>
        <v>-1</v>
      </c>
      <c r="H170" s="15">
        <f>IF($A170='Unit list'!$A$1,D170,-1)</f>
        <v>-1</v>
      </c>
      <c r="I170" s="12">
        <f>IF($A170='Unit list'!$A$1,E170,-1)</f>
        <v>-1</v>
      </c>
      <c r="J170" s="16"/>
      <c r="K170" s="11">
        <f t="shared" si="14"/>
        <v>168</v>
      </c>
      <c r="L170" s="17">
        <v>167</v>
      </c>
      <c r="M170" s="18">
        <f t="shared" si="10"/>
        <v>0.1274188432026786</v>
      </c>
      <c r="N170" s="18">
        <f t="shared" si="11"/>
        <v>0.24558516968544189</v>
      </c>
      <c r="O170" s="18">
        <f t="shared" si="12"/>
        <v>0.1069740209857634</v>
      </c>
      <c r="P170" s="18">
        <f t="shared" si="13"/>
        <v>0.29252972755485412</v>
      </c>
      <c r="Q170" s="12">
        <f>'HbA1c-1516'!$M$187</f>
        <v>0.17899999999999999</v>
      </c>
    </row>
    <row r="171" spans="1:17" x14ac:dyDescent="0.25">
      <c r="A171" t="s">
        <v>872</v>
      </c>
      <c r="B171" s="3" t="str">
        <f>VLOOKUP($A171,'Unit list'!$B$4:$D$176,3,0)</f>
        <v>London and South East</v>
      </c>
      <c r="D171" s="182">
        <v>272</v>
      </c>
      <c r="E171" s="179">
        <v>0.21579539732241568</v>
      </c>
      <c r="F171" s="181">
        <f>IF($B171='Unit list'!$D$1,D171,-1)</f>
        <v>-1</v>
      </c>
      <c r="G171" s="12">
        <f>IF($B171='Unit list'!$D$1,E171,-1)</f>
        <v>-1</v>
      </c>
      <c r="H171" s="15">
        <f>IF($A171='Unit list'!$A$1,D171,-1)</f>
        <v>-1</v>
      </c>
      <c r="I171" s="12">
        <f>IF($A171='Unit list'!$A$1,E171,-1)</f>
        <v>-1</v>
      </c>
      <c r="J171" s="16"/>
      <c r="K171" s="11">
        <f t="shared" si="14"/>
        <v>169</v>
      </c>
      <c r="L171" s="17">
        <v>168</v>
      </c>
      <c r="M171" s="18">
        <f t="shared" si="10"/>
        <v>0.12754999452203955</v>
      </c>
      <c r="N171" s="18">
        <f t="shared" si="11"/>
        <v>0.24536678386137964</v>
      </c>
      <c r="O171" s="18">
        <f t="shared" si="12"/>
        <v>0.10713976368246317</v>
      </c>
      <c r="P171" s="18">
        <f t="shared" si="13"/>
        <v>0.2921566029545381</v>
      </c>
      <c r="Q171" s="12">
        <f>'HbA1c-1516'!$M$187</f>
        <v>0.17899999999999999</v>
      </c>
    </row>
    <row r="172" spans="1:17" x14ac:dyDescent="0.25">
      <c r="A172" t="s">
        <v>873</v>
      </c>
      <c r="B172" s="3" t="str">
        <f>VLOOKUP($A172,'Unit list'!$B$4:$D$176,3,0)</f>
        <v>North West</v>
      </c>
      <c r="D172" s="182">
        <v>266</v>
      </c>
      <c r="E172" s="179">
        <v>0.20191233185186808</v>
      </c>
      <c r="F172" s="181">
        <f>IF($B172='Unit list'!$D$1,D172,-1)</f>
        <v>-1</v>
      </c>
      <c r="G172" s="12">
        <f>IF($B172='Unit list'!$D$1,E172,-1)</f>
        <v>-1</v>
      </c>
      <c r="H172" s="15">
        <f>IF($A172='Unit list'!$A$1,D172,-1)</f>
        <v>-1</v>
      </c>
      <c r="I172" s="12">
        <f>IF($A172='Unit list'!$A$1,E172,-1)</f>
        <v>-1</v>
      </c>
      <c r="J172" s="16"/>
      <c r="K172" s="11">
        <f t="shared" si="14"/>
        <v>170</v>
      </c>
      <c r="L172" s="17">
        <v>169</v>
      </c>
      <c r="M172" s="18">
        <f t="shared" si="10"/>
        <v>0.12768010882263178</v>
      </c>
      <c r="N172" s="18">
        <f t="shared" si="11"/>
        <v>0.24515044356898275</v>
      </c>
      <c r="O172" s="18">
        <f t="shared" si="12"/>
        <v>0.10730429725130007</v>
      </c>
      <c r="P172" s="18">
        <f t="shared" si="13"/>
        <v>0.29178693252306359</v>
      </c>
      <c r="Q172" s="12">
        <f>'HbA1c-1516'!$M$187</f>
        <v>0.17899999999999999</v>
      </c>
    </row>
    <row r="173" spans="1:17" x14ac:dyDescent="0.25">
      <c r="A173" t="s">
        <v>874</v>
      </c>
      <c r="B173" s="3" t="str">
        <f>VLOOKUP($A173,'Unit list'!$B$4:$D$176,3,0)</f>
        <v>South Central</v>
      </c>
      <c r="D173" s="182">
        <v>259</v>
      </c>
      <c r="E173" s="179">
        <v>0.13746770898345453</v>
      </c>
      <c r="F173" s="181">
        <f>IF($B173='Unit list'!$D$1,D173,-1)</f>
        <v>-1</v>
      </c>
      <c r="G173" s="12">
        <f>IF($B173='Unit list'!$D$1,E173,-1)</f>
        <v>-1</v>
      </c>
      <c r="H173" s="15">
        <f>IF($A173='Unit list'!$A$1,D173,-1)</f>
        <v>-1</v>
      </c>
      <c r="I173" s="12">
        <f>IF($A173='Unit list'!$A$1,E173,-1)</f>
        <v>-1</v>
      </c>
      <c r="J173" s="16"/>
      <c r="K173" s="11">
        <f t="shared" si="14"/>
        <v>171</v>
      </c>
      <c r="L173" s="17">
        <v>170</v>
      </c>
      <c r="M173" s="18">
        <f t="shared" si="10"/>
        <v>0.12780919992480674</v>
      </c>
      <c r="N173" s="18">
        <f t="shared" si="11"/>
        <v>0.2449361175993775</v>
      </c>
      <c r="O173" s="18">
        <f t="shared" si="12"/>
        <v>0.10746763667953312</v>
      </c>
      <c r="P173" s="18">
        <f t="shared" si="13"/>
        <v>0.29142066443158887</v>
      </c>
      <c r="Q173" s="12">
        <f>'HbA1c-1516'!$M$187</f>
        <v>0.17899999999999999</v>
      </c>
    </row>
    <row r="174" spans="1:17" x14ac:dyDescent="0.25">
      <c r="A174" t="s">
        <v>875</v>
      </c>
      <c r="B174" s="3" t="str">
        <f>VLOOKUP($A174,'Unit list'!$B$4:$D$176,3,0)</f>
        <v>West Midlands</v>
      </c>
      <c r="D174" s="182">
        <v>130</v>
      </c>
      <c r="E174" s="179">
        <v>0.13134378108781802</v>
      </c>
      <c r="F174" s="181">
        <f>IF($B174='Unit list'!$D$1,D174,-1)</f>
        <v>-1</v>
      </c>
      <c r="G174" s="12">
        <f>IF($B174='Unit list'!$D$1,E174,-1)</f>
        <v>-1</v>
      </c>
      <c r="H174" s="15">
        <f>IF($A174='Unit list'!$A$1,D174,-1)</f>
        <v>-1</v>
      </c>
      <c r="I174" s="12">
        <f>IF($A174='Unit list'!$A$1,E174,-1)</f>
        <v>-1</v>
      </c>
      <c r="J174" s="16"/>
      <c r="K174" s="11">
        <f t="shared" si="14"/>
        <v>172</v>
      </c>
      <c r="L174" s="17">
        <v>171</v>
      </c>
      <c r="M174" s="18">
        <f t="shared" si="10"/>
        <v>0.12793728139001306</v>
      </c>
      <c r="N174" s="18">
        <f t="shared" si="11"/>
        <v>0.24472377540005338</v>
      </c>
      <c r="O174" s="18">
        <f t="shared" si="12"/>
        <v>0.10762979669205713</v>
      </c>
      <c r="P174" s="18">
        <f t="shared" si="13"/>
        <v>0.29105774792048955</v>
      </c>
      <c r="Q174" s="12">
        <f>'HbA1c-1516'!$M$187</f>
        <v>0.17899999999999999</v>
      </c>
    </row>
    <row r="175" spans="1:17" x14ac:dyDescent="0.25">
      <c r="A175" t="s">
        <v>876</v>
      </c>
      <c r="B175" s="3" t="str">
        <f>VLOOKUP($A175,'Unit list'!$B$4:$D$176,3,0)</f>
        <v>South West</v>
      </c>
      <c r="D175" s="182">
        <v>250</v>
      </c>
      <c r="E175" s="179">
        <v>0.15289064712037242</v>
      </c>
      <c r="F175" s="181">
        <f>IF($B175='Unit list'!$D$1,D175,-1)</f>
        <v>-1</v>
      </c>
      <c r="G175" s="12">
        <f>IF($B175='Unit list'!$D$1,E175,-1)</f>
        <v>-1</v>
      </c>
      <c r="H175" s="15">
        <f>IF($A175='Unit list'!$A$1,D175,-1)</f>
        <v>-1</v>
      </c>
      <c r="I175" s="12">
        <f>IF($A175='Unit list'!$A$1,E175,-1)</f>
        <v>-1</v>
      </c>
      <c r="J175" s="16"/>
      <c r="K175" s="11">
        <f t="shared" si="14"/>
        <v>173</v>
      </c>
      <c r="L175" s="17">
        <v>172</v>
      </c>
      <c r="M175" s="18">
        <f t="shared" si="10"/>
        <v>0.12806436652703751</v>
      </c>
      <c r="N175" s="18">
        <f t="shared" si="11"/>
        <v>0.24451338705733042</v>
      </c>
      <c r="O175" s="18">
        <f t="shared" si="12"/>
        <v>0.10779079175733219</v>
      </c>
      <c r="P175" s="18">
        <f t="shared" si="13"/>
        <v>0.29069813327138749</v>
      </c>
      <c r="Q175" s="12">
        <f>'HbA1c-1516'!$M$187</f>
        <v>0.17899999999999999</v>
      </c>
    </row>
    <row r="176" spans="1:17" x14ac:dyDescent="0.25">
      <c r="B176" s="19"/>
      <c r="E176" s="315"/>
      <c r="F176" s="315"/>
      <c r="G176" s="25"/>
      <c r="H176" s="25"/>
      <c r="I176" s="25"/>
      <c r="J176" s="16"/>
      <c r="K176" s="11">
        <f t="shared" si="14"/>
        <v>174</v>
      </c>
      <c r="L176" s="17">
        <v>173</v>
      </c>
      <c r="M176" s="18">
        <f t="shared" si="10"/>
        <v>0.12819046839806281</v>
      </c>
      <c r="N176" s="18">
        <f t="shared" si="11"/>
        <v>0.24430492327939232</v>
      </c>
      <c r="O176" s="18">
        <f t="shared" si="12"/>
        <v>0.10795063609314851</v>
      </c>
      <c r="P176" s="18">
        <f t="shared" si="13"/>
        <v>0.29034177178006304</v>
      </c>
      <c r="Q176" s="12">
        <f>'HbA1c-1516'!$M$187</f>
        <v>0.17899999999999999</v>
      </c>
    </row>
    <row r="177" spans="2:17" x14ac:dyDescent="0.25">
      <c r="B177" s="19"/>
      <c r="E177" s="315"/>
      <c r="F177" s="315"/>
      <c r="G177" s="25"/>
      <c r="H177" s="25"/>
      <c r="I177" s="25"/>
      <c r="J177" s="16"/>
      <c r="K177" s="11">
        <f t="shared" si="14"/>
        <v>175</v>
      </c>
      <c r="L177" s="17">
        <v>174</v>
      </c>
      <c r="M177" s="18">
        <f t="shared" si="10"/>
        <v>0.12831559982454749</v>
      </c>
      <c r="N177" s="18">
        <f t="shared" si="11"/>
        <v>0.24409835537986521</v>
      </c>
      <c r="O177" s="18">
        <f t="shared" si="12"/>
        <v>0.1081093436722332</v>
      </c>
      <c r="P177" s="18">
        <f t="shared" si="13"/>
        <v>0.28998861573021956</v>
      </c>
      <c r="Q177" s="12">
        <f>'HbA1c-1516'!$M$187</f>
        <v>0.17899999999999999</v>
      </c>
    </row>
    <row r="178" spans="2:17" x14ac:dyDescent="0.25">
      <c r="E178" s="315"/>
      <c r="F178" s="315"/>
      <c r="G178" s="25"/>
      <c r="H178" s="25"/>
      <c r="I178" s="25"/>
      <c r="K178" s="11">
        <f t="shared" si="14"/>
        <v>176</v>
      </c>
      <c r="L178" s="17">
        <v>175</v>
      </c>
      <c r="M178" s="18">
        <f t="shared" si="10"/>
        <v>0.12843977339293533</v>
      </c>
      <c r="N178" s="18">
        <f t="shared" si="11"/>
        <v>0.24389365526192089</v>
      </c>
      <c r="O178" s="18">
        <f t="shared" si="12"/>
        <v>0.10826692822770352</v>
      </c>
      <c r="P178" s="18">
        <f t="shared" si="13"/>
        <v>0.28963861836806781</v>
      </c>
      <c r="Q178" s="12">
        <f>'HbA1c-1516'!$M$187</f>
        <v>0.17899999999999999</v>
      </c>
    </row>
    <row r="179" spans="2:17" x14ac:dyDescent="0.25">
      <c r="D179" s="182" t="s">
        <v>877</v>
      </c>
      <c r="E179" s="179">
        <v>0.178802240413615</v>
      </c>
      <c r="F179" s="315"/>
      <c r="G179" s="25"/>
      <c r="H179" s="25"/>
      <c r="I179" s="25"/>
      <c r="K179" s="11">
        <f t="shared" si="14"/>
        <v>177</v>
      </c>
      <c r="L179" s="17">
        <v>176</v>
      </c>
      <c r="M179" s="18">
        <f t="shared" si="10"/>
        <v>0.12856300146019844</v>
      </c>
      <c r="N179" s="18">
        <f t="shared" si="11"/>
        <v>0.24369079540288474</v>
      </c>
      <c r="O179" s="18">
        <f t="shared" si="12"/>
        <v>0.10842340325837099</v>
      </c>
      <c r="P179" s="18">
        <f t="shared" si="13"/>
        <v>0.28929173387770013</v>
      </c>
      <c r="Q179" s="12">
        <f>'HbA1c-1516'!$M$187</f>
        <v>0.17899999999999999</v>
      </c>
    </row>
    <row r="180" spans="2:17" x14ac:dyDescent="0.25">
      <c r="K180" s="11">
        <f t="shared" si="14"/>
        <v>178</v>
      </c>
      <c r="L180" s="17">
        <v>177</v>
      </c>
      <c r="M180" s="18">
        <f t="shared" si="10"/>
        <v>0.12868529615922156</v>
      </c>
      <c r="N180" s="18">
        <f t="shared" si="11"/>
        <v>0.24348974883933019</v>
      </c>
      <c r="O180" s="18">
        <f t="shared" si="12"/>
        <v>0.10857878203390257</v>
      </c>
      <c r="P180" s="18">
        <f t="shared" si="13"/>
        <v>0.28894791735722669</v>
      </c>
      <c r="Q180" s="12">
        <f>'HbA1c-1516'!$M$187</f>
        <v>0.17899999999999999</v>
      </c>
    </row>
    <row r="181" spans="2:17" x14ac:dyDescent="0.25">
      <c r="K181" s="11">
        <f t="shared" si="14"/>
        <v>179</v>
      </c>
      <c r="L181" s="17">
        <v>178</v>
      </c>
      <c r="M181" s="18">
        <f t="shared" si="10"/>
        <v>0.12880666940403152</v>
      </c>
      <c r="N181" s="18">
        <f t="shared" si="11"/>
        <v>0.24329048915264107</v>
      </c>
      <c r="O181" s="18">
        <f t="shared" si="12"/>
        <v>0.10873307759984209</v>
      </c>
      <c r="P181" s="18">
        <f t="shared" si="13"/>
        <v>0.28860712479564504</v>
      </c>
      <c r="Q181" s="12">
        <f>'HbA1c-1516'!$M$187</f>
        <v>0.17899999999999999</v>
      </c>
    </row>
    <row r="182" spans="2:17" x14ac:dyDescent="0.25">
      <c r="K182" s="11">
        <f t="shared" si="14"/>
        <v>180</v>
      </c>
      <c r="L182" s="17">
        <v>179</v>
      </c>
      <c r="M182" s="18">
        <f t="shared" si="10"/>
        <v>0.12892713289487798</v>
      </c>
      <c r="N182" s="18">
        <f t="shared" si="11"/>
        <v>0.24309299045502517</v>
      </c>
      <c r="O182" s="18">
        <f t="shared" si="12"/>
        <v>0.10888630278249727</v>
      </c>
      <c r="P182" s="18">
        <f t="shared" si="13"/>
        <v>0.2882693130504177</v>
      </c>
      <c r="Q182" s="12">
        <f>'HbA1c-1516'!$M$187</f>
        <v>0.17899999999999999</v>
      </c>
    </row>
    <row r="183" spans="2:17" x14ac:dyDescent="0.25">
      <c r="K183" s="11">
        <f t="shared" si="14"/>
        <v>181</v>
      </c>
      <c r="L183" s="17">
        <v>180</v>
      </c>
      <c r="M183" s="18">
        <f t="shared" si="10"/>
        <v>0.12904669812316988</v>
      </c>
      <c r="N183" s="18">
        <f t="shared" si="11"/>
        <v>0.24289722737596176</v>
      </c>
      <c r="O183" s="18">
        <f t="shared" si="12"/>
        <v>0.1090384701936961</v>
      </c>
      <c r="P183" s="18">
        <f t="shared" si="13"/>
        <v>0.28793443982573114</v>
      </c>
      <c r="Q183" s="12">
        <f>'HbA1c-1516'!$M$187</f>
        <v>0.17899999999999999</v>
      </c>
    </row>
    <row r="184" spans="2:17" x14ac:dyDescent="0.25">
      <c r="K184" s="11">
        <f t="shared" si="14"/>
        <v>182</v>
      </c>
      <c r="L184" s="17">
        <v>181</v>
      </c>
      <c r="M184" s="18">
        <f t="shared" si="10"/>
        <v>0.12916537637627276</v>
      </c>
      <c r="N184" s="18">
        <f t="shared" si="11"/>
        <v>0.24270317504906852</v>
      </c>
      <c r="O184" s="18">
        <f t="shared" si="12"/>
        <v>0.10918959223541705</v>
      </c>
      <c r="P184" s="18">
        <f t="shared" si="13"/>
        <v>0.28760246365141329</v>
      </c>
      <c r="Q184" s="12">
        <f>'HbA1c-1516'!$M$187</f>
        <v>0.17899999999999999</v>
      </c>
    </row>
    <row r="185" spans="2:17" x14ac:dyDescent="0.25">
      <c r="F185" s="179" t="s">
        <v>513</v>
      </c>
      <c r="K185" s="11">
        <f t="shared" si="14"/>
        <v>183</v>
      </c>
      <c r="L185" s="17">
        <v>182</v>
      </c>
      <c r="M185" s="18">
        <f t="shared" si="10"/>
        <v>0.12928317874217157</v>
      </c>
      <c r="N185" s="18">
        <f t="shared" si="11"/>
        <v>0.24251080909937137</v>
      </c>
      <c r="O185" s="18">
        <f t="shared" si="12"/>
        <v>0.1093396811042968</v>
      </c>
      <c r="P185" s="18">
        <f t="shared" si="13"/>
        <v>0.28727334386248504</v>
      </c>
      <c r="Q185" s="12">
        <f>'HbA1c-1516'!$M$187</f>
        <v>0.17899999999999999</v>
      </c>
    </row>
    <row r="186" spans="2:17" x14ac:dyDescent="0.25">
      <c r="E186" s="182" t="s">
        <v>363</v>
      </c>
      <c r="F186" s="181">
        <f>VLOOKUP('Unit list'!$A$1,$A$3:$F$175,4,0)</f>
        <v>252</v>
      </c>
      <c r="K186" s="11">
        <f t="shared" si="14"/>
        <v>184</v>
      </c>
      <c r="L186" s="17">
        <v>183</v>
      </c>
      <c r="M186" s="18">
        <f t="shared" si="10"/>
        <v>0.12940011611400326</v>
      </c>
      <c r="N186" s="18">
        <f t="shared" si="11"/>
        <v>0.24232010563096362</v>
      </c>
      <c r="O186" s="18">
        <f t="shared" si="12"/>
        <v>0.10948874879601968</v>
      </c>
      <c r="P186" s="18">
        <f t="shared" si="13"/>
        <v>0.28694704057932474</v>
      </c>
      <c r="Q186" s="12">
        <f>'HbA1c-1516'!$M$187</f>
        <v>0.17899999999999999</v>
      </c>
    </row>
    <row r="187" spans="2:17" x14ac:dyDescent="0.25">
      <c r="E187" s="182" t="s">
        <v>511</v>
      </c>
      <c r="F187" s="179">
        <f>VLOOKUP($F$186,$L$3:$Q$501,4,0)</f>
        <v>0.11783672321023263</v>
      </c>
      <c r="K187" s="11">
        <f t="shared" si="14"/>
        <v>185</v>
      </c>
      <c r="L187" s="17">
        <v>184</v>
      </c>
      <c r="M187" s="18">
        <f t="shared" si="10"/>
        <v>0.12951619919446347</v>
      </c>
      <c r="N187" s="18">
        <f t="shared" si="11"/>
        <v>0.24213104121503984</v>
      </c>
      <c r="O187" s="18">
        <f t="shared" si="12"/>
        <v>0.10963680710959169</v>
      </c>
      <c r="P187" s="18">
        <f t="shared" si="13"/>
        <v>0.28662351468842207</v>
      </c>
      <c r="Q187" s="12">
        <f>'HbA1c-1516'!$M$187</f>
        <v>0.17899999999999999</v>
      </c>
    </row>
    <row r="188" spans="2:17" x14ac:dyDescent="0.25">
      <c r="E188" s="182" t="s">
        <v>512</v>
      </c>
      <c r="F188" s="179">
        <f>VLOOKUP($F$186,$L$3:$Q$501,5,0)</f>
        <v>0.2695463593092276</v>
      </c>
      <c r="K188" s="11">
        <f t="shared" si="14"/>
        <v>186</v>
      </c>
      <c r="L188" s="17">
        <v>185</v>
      </c>
      <c r="M188" s="18">
        <f t="shared" si="10"/>
        <v>0.12963143850009165</v>
      </c>
      <c r="N188" s="18">
        <f t="shared" si="11"/>
        <v>0.24194359287829173</v>
      </c>
      <c r="O188" s="18">
        <f t="shared" si="12"/>
        <v>0.10978386765150394</v>
      </c>
      <c r="P188" s="18">
        <f t="shared" si="13"/>
        <v>0.28630272782370358</v>
      </c>
      <c r="Q188" s="12">
        <f>'HbA1c-1516'!$M$187</f>
        <v>0.17899999999999999</v>
      </c>
    </row>
    <row r="189" spans="2:17" x14ac:dyDescent="0.25">
      <c r="E189" s="179"/>
      <c r="F189" s="179"/>
      <c r="K189" s="11">
        <f t="shared" si="14"/>
        <v>187</v>
      </c>
      <c r="L189" s="17">
        <v>186</v>
      </c>
      <c r="M189" s="18">
        <f t="shared" si="10"/>
        <v>0.12974584436543818</v>
      </c>
      <c r="N189" s="18">
        <f t="shared" si="11"/>
        <v>0.24175773809165296</v>
      </c>
      <c r="O189" s="18">
        <f t="shared" si="12"/>
        <v>0.10992994183978762</v>
      </c>
      <c r="P189" s="18">
        <f t="shared" si="13"/>
        <v>0.28598464234840759</v>
      </c>
      <c r="Q189" s="12">
        <f>'HbA1c-1516'!$M$187</f>
        <v>0.17899999999999999</v>
      </c>
    </row>
    <row r="190" spans="2:17" x14ac:dyDescent="0.25">
      <c r="E190" s="179"/>
      <c r="F190" s="179" t="str">
        <f>IF(VLOOKUP('Unit list'!$A$1,$A$3:$F$175,5,0)&lt;F187," is lower than the national figure for England and Wales.",IF(VLOOKUP('Unit list'!$A$1,$A$3:$F$175,5,0)&gt;F188," is higher than the national figure for England and Wales."," is similar to the national figure for England and Wales."))</f>
        <v xml:space="preserve"> is similar to the national figure for England and Wales.</v>
      </c>
      <c r="K190" s="11">
        <f t="shared" si="14"/>
        <v>188</v>
      </c>
      <c r="L190" s="17">
        <v>187</v>
      </c>
      <c r="M190" s="18">
        <f t="shared" si="10"/>
        <v>0.12985942694711777</v>
      </c>
      <c r="N190" s="18">
        <f t="shared" si="11"/>
        <v>0.24157345475938038</v>
      </c>
      <c r="O190" s="18">
        <f t="shared" si="12"/>
        <v>0.11007504090796483</v>
      </c>
      <c r="P190" s="18">
        <f t="shared" si="13"/>
        <v>0.2856692213374909</v>
      </c>
      <c r="Q190" s="12">
        <f>'HbA1c-1516'!$M$187</f>
        <v>0.17899999999999999</v>
      </c>
    </row>
    <row r="191" spans="2:17" x14ac:dyDescent="0.25">
      <c r="K191" s="11">
        <f t="shared" si="14"/>
        <v>189</v>
      </c>
      <c r="L191" s="17">
        <v>188</v>
      </c>
      <c r="M191" s="18">
        <f t="shared" si="10"/>
        <v>0.12997219622775255</v>
      </c>
      <c r="N191" s="18">
        <f t="shared" si="11"/>
        <v>0.24139072120845995</v>
      </c>
      <c r="O191" s="18">
        <f t="shared" si="12"/>
        <v>0.1102191759088976</v>
      </c>
      <c r="P191" s="18">
        <f t="shared" si="13"/>
        <v>0.28535642856054838</v>
      </c>
      <c r="Q191" s="12">
        <f>'HbA1c-1516'!$M$187</f>
        <v>0.17899999999999999</v>
      </c>
    </row>
    <row r="192" spans="2:17" x14ac:dyDescent="0.25">
      <c r="K192" s="11">
        <f t="shared" si="14"/>
        <v>190</v>
      </c>
      <c r="L192" s="17">
        <v>189</v>
      </c>
      <c r="M192" s="18">
        <f t="shared" si="10"/>
        <v>0.13008416201980821</v>
      </c>
      <c r="N192" s="18">
        <f t="shared" si="11"/>
        <v>0.24120951617832662</v>
      </c>
      <c r="O192" s="18">
        <f t="shared" si="12"/>
        <v>0.11036235771853893</v>
      </c>
      <c r="P192" s="18">
        <f t="shared" si="13"/>
        <v>0.28504622846522842</v>
      </c>
      <c r="Q192" s="12">
        <f>'HbA1c-1516'!$M$187</f>
        <v>0.17899999999999999</v>
      </c>
    </row>
    <row r="193" spans="11:17" x14ac:dyDescent="0.25">
      <c r="K193" s="11">
        <f t="shared" si="14"/>
        <v>191</v>
      </c>
      <c r="L193" s="17">
        <v>190</v>
      </c>
      <c r="M193" s="18">
        <f t="shared" si="10"/>
        <v>0.13019533396932725</v>
      </c>
      <c r="N193" s="18">
        <f t="shared" si="11"/>
        <v>0.24102981881088648</v>
      </c>
      <c r="O193" s="18">
        <f t="shared" si="12"/>
        <v>0.11050459703958848</v>
      </c>
      <c r="P193" s="18">
        <f t="shared" si="13"/>
        <v>0.28473858616112735</v>
      </c>
      <c r="Q193" s="12">
        <f>'HbA1c-1516'!$M$187</f>
        <v>0.17899999999999999</v>
      </c>
    </row>
    <row r="194" spans="11:17" x14ac:dyDescent="0.25">
      <c r="K194" s="11">
        <f t="shared" si="14"/>
        <v>192</v>
      </c>
      <c r="L194" s="17">
        <v>191</v>
      </c>
      <c r="M194" s="18">
        <f t="shared" si="10"/>
        <v>0.13030572155956166</v>
      </c>
      <c r="N194" s="18">
        <f t="shared" si="11"/>
        <v>0.24085160864083105</v>
      </c>
      <c r="O194" s="18">
        <f t="shared" si="12"/>
        <v>0.11064590440505551</v>
      </c>
      <c r="P194" s="18">
        <f t="shared" si="13"/>
        <v>0.28443346740414555</v>
      </c>
      <c r="Q194" s="12">
        <f>'HbA1c-1516'!$M$187</f>
        <v>0.17899999999999999</v>
      </c>
    </row>
    <row r="195" spans="11:17" x14ac:dyDescent="0.25">
      <c r="K195" s="11">
        <f t="shared" si="14"/>
        <v>193</v>
      </c>
      <c r="L195" s="17">
        <v>192</v>
      </c>
      <c r="M195" s="18">
        <f t="shared" si="10"/>
        <v>0.13041533411450915</v>
      </c>
      <c r="N195" s="18">
        <f t="shared" si="11"/>
        <v>0.24067486558623397</v>
      </c>
      <c r="O195" s="18">
        <f t="shared" si="12"/>
        <v>0.11078629018173228</v>
      </c>
      <c r="P195" s="18">
        <f t="shared" si="13"/>
        <v>0.28413083858129184</v>
      </c>
      <c r="Q195" s="12">
        <f>'HbA1c-1516'!$M$187</f>
        <v>0.17899999999999999</v>
      </c>
    </row>
    <row r="196" spans="11:17" x14ac:dyDescent="0.25">
      <c r="K196" s="11">
        <f t="shared" si="14"/>
        <v>194</v>
      </c>
      <c r="L196" s="17">
        <v>193</v>
      </c>
      <c r="M196" s="18">
        <f t="shared" ref="M196:M259" si="15">(2*($L196*$Q196)+NORMSINV((100+95.44)/200)^2-NORMSINV((100+95.44)/200)*SQRT(NORMSINV((100+95.44)/200)^2+4*($L196*$Q196)*(1-$Q196)))/2/($L196+NORMSINV((100+95.44)/200)^2)</f>
        <v>0.13052418080235545</v>
      </c>
      <c r="N196" s="18">
        <f t="shared" ref="N196:N259" si="16">(2*($L196*$Q196)+NORMSINV((100+95.44)/200)^2+NORMSINV((100+95.44)/200)*SQRT(NORMSINV((100+95.44)/200)^2+4*($L196*$Q196)*(1-Q196)))/2/($L196+NORMSINV((100+95.44)/200)^2)</f>
        <v>0.24049956993942026</v>
      </c>
      <c r="O196" s="18">
        <f t="shared" ref="O196:O259" si="17">(2*($L196*$Q196)+NORMSINV((100+99.74)/200)^2-NORMSINV((100+99.74)/200)*SQRT(NORMSINV((100+99.74)/200)^2+4*($L196*$Q196)*(1-$Q196)))/2/($L196+NORMSINV((100+99.74)/200)^2)</f>
        <v>0.11092576457358057</v>
      </c>
      <c r="P196" s="18">
        <f t="shared" ref="P196:P259" si="18">(2*($L196*$Q196)+NORMSINV((100+99.74)/200)^2+NORMSINV((100+99.74)/200)*SQRT(NORMSINV((100+99.74)/200)^2+4*($L196*$Q196)*(1-S196)))/2/($L196+NORMSINV((100+99.74)/200)^2)</f>
        <v>0.28383066669591922</v>
      </c>
      <c r="Q196" s="12">
        <f>'HbA1c-1516'!$M$187</f>
        <v>0.17899999999999999</v>
      </c>
    </row>
    <row r="197" spans="11:17" x14ac:dyDescent="0.25">
      <c r="K197" s="11">
        <f t="shared" si="14"/>
        <v>195</v>
      </c>
      <c r="L197" s="17">
        <v>194</v>
      </c>
      <c r="M197" s="18">
        <f t="shared" si="15"/>
        <v>0.13063227063882563</v>
      </c>
      <c r="N197" s="18">
        <f t="shared" si="16"/>
        <v>0.24032570235809841</v>
      </c>
      <c r="O197" s="18">
        <f t="shared" si="17"/>
        <v>0.11106433762503337</v>
      </c>
      <c r="P197" s="18">
        <f t="shared" si="18"/>
        <v>0.28353291935337838</v>
      </c>
      <c r="Q197" s="12">
        <f>'HbA1c-1516'!$M$187</f>
        <v>0.17899999999999999</v>
      </c>
    </row>
    <row r="198" spans="11:17" x14ac:dyDescent="0.25">
      <c r="K198" s="11">
        <f t="shared" ref="K198:K261" si="19">K197+1</f>
        <v>196</v>
      </c>
      <c r="L198" s="17">
        <v>195</v>
      </c>
      <c r="M198" s="18">
        <f t="shared" si="15"/>
        <v>0.13073961249044733</v>
      </c>
      <c r="N198" s="18">
        <f t="shared" si="16"/>
        <v>0.24015324385674733</v>
      </c>
      <c r="O198" s="18">
        <f t="shared" si="17"/>
        <v>0.11120201922421497</v>
      </c>
      <c r="P198" s="18">
        <f t="shared" si="18"/>
        <v>0.28323756474707501</v>
      </c>
      <c r="Q198" s="12">
        <f>'HbA1c-1516'!$M$187</f>
        <v>0.17899999999999999</v>
      </c>
    </row>
    <row r="199" spans="11:17" x14ac:dyDescent="0.25">
      <c r="K199" s="11">
        <f t="shared" si="19"/>
        <v>197</v>
      </c>
      <c r="L199" s="17">
        <v>196</v>
      </c>
      <c r="M199" s="18">
        <f t="shared" si="15"/>
        <v>0.13084621507772884</v>
      </c>
      <c r="N199" s="18">
        <f t="shared" si="16"/>
        <v>0.23998217579824882</v>
      </c>
      <c r="O199" s="18">
        <f t="shared" si="17"/>
        <v>0.11133881910608104</v>
      </c>
      <c r="P199" s="18">
        <f t="shared" si="18"/>
        <v>0.28294457164491799</v>
      </c>
      <c r="Q199" s="12">
        <f>'HbA1c-1516'!$M$187</f>
        <v>0.17899999999999999</v>
      </c>
    </row>
    <row r="200" spans="11:17" x14ac:dyDescent="0.25">
      <c r="K200" s="11">
        <f t="shared" si="19"/>
        <v>198</v>
      </c>
      <c r="L200" s="17">
        <v>197</v>
      </c>
      <c r="M200" s="18">
        <f t="shared" si="15"/>
        <v>0.13095208697825436</v>
      </c>
      <c r="N200" s="18">
        <f t="shared" si="16"/>
        <v>0.23981247988575816</v>
      </c>
      <c r="O200" s="18">
        <f t="shared" si="17"/>
        <v>0.11147474685548212</v>
      </c>
      <c r="P200" s="18">
        <f t="shared" si="18"/>
        <v>0.28265390937614532</v>
      </c>
      <c r="Q200" s="12">
        <f>'HbA1c-1516'!$M$187</f>
        <v>0.17899999999999999</v>
      </c>
    </row>
    <row r="201" spans="11:17" x14ac:dyDescent="0.25">
      <c r="K201" s="11">
        <f t="shared" si="19"/>
        <v>199</v>
      </c>
      <c r="L201" s="17">
        <v>198</v>
      </c>
      <c r="M201" s="18">
        <f t="shared" si="15"/>
        <v>0.13105723662969923</v>
      </c>
      <c r="N201" s="18">
        <f t="shared" si="16"/>
        <v>0.23964413815480329</v>
      </c>
      <c r="O201" s="18">
        <f t="shared" si="17"/>
        <v>0.11160981191015133</v>
      </c>
      <c r="P201" s="18">
        <f t="shared" si="18"/>
        <v>0.28236554781851486</v>
      </c>
      <c r="Q201" s="12">
        <f>'HbA1c-1516'!$M$187</f>
        <v>0.17899999999999999</v>
      </c>
    </row>
    <row r="202" spans="11:17" x14ac:dyDescent="0.25">
      <c r="K202" s="11">
        <f t="shared" si="19"/>
        <v>200</v>
      </c>
      <c r="L202" s="17">
        <f>K202</f>
        <v>200</v>
      </c>
      <c r="M202" s="18">
        <f t="shared" si="15"/>
        <v>0.13126540225405239</v>
      </c>
      <c r="N202" s="18">
        <f t="shared" si="16"/>
        <v>0.23931144699562576</v>
      </c>
      <c r="O202" s="18">
        <f t="shared" si="17"/>
        <v>0.11187739096806146</v>
      </c>
      <c r="P202" s="18">
        <f t="shared" si="18"/>
        <v>0.28179560901592243</v>
      </c>
      <c r="Q202" s="12">
        <f>'HbA1c-1516'!$M$187</f>
        <v>0.17899999999999999</v>
      </c>
    </row>
    <row r="203" spans="11:17" x14ac:dyDescent="0.25">
      <c r="K203" s="11">
        <f t="shared" si="19"/>
        <v>201</v>
      </c>
      <c r="L203" s="17">
        <f t="shared" ref="L203:L266" si="20">K203</f>
        <v>201</v>
      </c>
      <c r="M203" s="18">
        <f t="shared" si="15"/>
        <v>0.13136843442882903</v>
      </c>
      <c r="N203" s="18">
        <f t="shared" si="16"/>
        <v>0.2391470632322894</v>
      </c>
      <c r="O203" s="18">
        <f t="shared" si="17"/>
        <v>0.11200992313706833</v>
      </c>
      <c r="P203" s="18">
        <f t="shared" si="18"/>
        <v>0.28151397415867829</v>
      </c>
      <c r="Q203" s="12">
        <f>'HbA1c-1516'!$M$187</f>
        <v>0.17899999999999999</v>
      </c>
    </row>
    <row r="204" spans="11:17" x14ac:dyDescent="0.25">
      <c r="K204" s="11">
        <f t="shared" si="19"/>
        <v>202</v>
      </c>
      <c r="L204" s="17">
        <f t="shared" si="20"/>
        <v>202</v>
      </c>
      <c r="M204" s="18">
        <f t="shared" si="15"/>
        <v>0.13147077676376875</v>
      </c>
      <c r="N204" s="18">
        <f t="shared" si="16"/>
        <v>0.23898396496595148</v>
      </c>
      <c r="O204" s="18">
        <f t="shared" si="17"/>
        <v>0.11214162894836009</v>
      </c>
      <c r="P204" s="18">
        <f t="shared" si="18"/>
        <v>0.28123452476476801</v>
      </c>
      <c r="Q204" s="12">
        <f>'HbA1c-1516'!$M$187</f>
        <v>0.17899999999999999</v>
      </c>
    </row>
    <row r="205" spans="11:17" x14ac:dyDescent="0.25">
      <c r="K205" s="11">
        <f t="shared" si="19"/>
        <v>203</v>
      </c>
      <c r="L205" s="17">
        <f t="shared" si="20"/>
        <v>203</v>
      </c>
      <c r="M205" s="18">
        <f t="shared" si="15"/>
        <v>0.1315724370395904</v>
      </c>
      <c r="N205" s="18">
        <f t="shared" si="16"/>
        <v>0.23882213578302663</v>
      </c>
      <c r="O205" s="18">
        <f t="shared" si="17"/>
        <v>0.11227251714642811</v>
      </c>
      <c r="P205" s="18">
        <f t="shared" si="18"/>
        <v>0.28095723327439953</v>
      </c>
      <c r="Q205" s="12">
        <f>'HbA1c-1516'!$M$187</f>
        <v>0.17899999999999999</v>
      </c>
    </row>
    <row r="206" spans="11:17" x14ac:dyDescent="0.25">
      <c r="K206" s="11">
        <f t="shared" si="19"/>
        <v>204</v>
      </c>
      <c r="L206" s="17">
        <f t="shared" si="20"/>
        <v>204</v>
      </c>
      <c r="M206" s="18">
        <f t="shared" si="15"/>
        <v>0.1316734229136429</v>
      </c>
      <c r="N206" s="18">
        <f t="shared" si="16"/>
        <v>0.23866155955931931</v>
      </c>
      <c r="O206" s="18">
        <f t="shared" si="17"/>
        <v>0.1124025963451169</v>
      </c>
      <c r="P206" s="18">
        <f t="shared" si="18"/>
        <v>0.28068207260648648</v>
      </c>
      <c r="Q206" s="12">
        <f>'HbA1c-1516'!$M$187</f>
        <v>0.17899999999999999</v>
      </c>
    </row>
    <row r="207" spans="11:17" x14ac:dyDescent="0.25">
      <c r="K207" s="11">
        <f t="shared" si="19"/>
        <v>205</v>
      </c>
      <c r="L207" s="17">
        <f t="shared" si="20"/>
        <v>205</v>
      </c>
      <c r="M207" s="18">
        <f t="shared" si="15"/>
        <v>0.13177374192242314</v>
      </c>
      <c r="N207" s="18">
        <f t="shared" si="16"/>
        <v>0.23850222045353359</v>
      </c>
      <c r="O207" s="18">
        <f t="shared" si="17"/>
        <v>0.11253187503014386</v>
      </c>
      <c r="P207" s="18">
        <f t="shared" si="18"/>
        <v>0.28040901614808822</v>
      </c>
      <c r="Q207" s="12">
        <f>'HbA1c-1516'!$M$187</f>
        <v>0.17899999999999999</v>
      </c>
    </row>
    <row r="208" spans="11:17" x14ac:dyDescent="0.25">
      <c r="K208" s="11">
        <f t="shared" si="19"/>
        <v>206</v>
      </c>
      <c r="L208" s="17">
        <f t="shared" si="20"/>
        <v>206</v>
      </c>
      <c r="M208" s="18">
        <f t="shared" si="15"/>
        <v>0.13187340148403118</v>
      </c>
      <c r="N208" s="18">
        <f t="shared" si="16"/>
        <v>0.23834410290095973</v>
      </c>
      <c r="O208" s="18">
        <f t="shared" si="17"/>
        <v>0.11266036156155998</v>
      </c>
      <c r="P208" s="18">
        <f t="shared" si="18"/>
        <v>0.28013803774413176</v>
      </c>
      <c r="Q208" s="12">
        <f>'HbA1c-1516'!$M$187</f>
        <v>0.17899999999999999</v>
      </c>
    </row>
    <row r="209" spans="11:17" x14ac:dyDescent="0.25">
      <c r="K209" s="11">
        <f t="shared" si="19"/>
        <v>207</v>
      </c>
      <c r="L209" s="17">
        <f t="shared" si="20"/>
        <v>207</v>
      </c>
      <c r="M209" s="18">
        <f t="shared" si="15"/>
        <v>0.13197240890056483</v>
      </c>
      <c r="N209" s="18">
        <f t="shared" si="16"/>
        <v>0.23818719160733129</v>
      </c>
      <c r="O209" s="18">
        <f t="shared" si="17"/>
        <v>0.11278806417615249</v>
      </c>
      <c r="P209" s="18">
        <f t="shared" si="18"/>
        <v>0.27986911168740713</v>
      </c>
      <c r="Q209" s="12">
        <f>'HbA1c-1516'!$M$187</f>
        <v>0.17899999999999999</v>
      </c>
    </row>
    <row r="210" spans="11:17" x14ac:dyDescent="0.25">
      <c r="K210" s="11">
        <f t="shared" si="19"/>
        <v>208</v>
      </c>
      <c r="L210" s="17">
        <f t="shared" si="20"/>
        <v>208</v>
      </c>
      <c r="M210" s="18">
        <f t="shared" si="15"/>
        <v>0.13207077136045439</v>
      </c>
      <c r="N210" s="18">
        <f t="shared" si="16"/>
        <v>0.23803147154284737</v>
      </c>
      <c r="O210" s="18">
        <f t="shared" si="17"/>
        <v>0.1129149909897911</v>
      </c>
      <c r="P210" s="18">
        <f t="shared" si="18"/>
        <v>0.27960221270882618</v>
      </c>
      <c r="Q210" s="12">
        <f>'HbA1c-1516'!$M$187</f>
        <v>0.17899999999999999</v>
      </c>
    </row>
    <row r="211" spans="11:17" x14ac:dyDescent="0.25">
      <c r="K211" s="11">
        <f t="shared" si="19"/>
        <v>209</v>
      </c>
      <c r="L211" s="17">
        <f t="shared" si="20"/>
        <v>209</v>
      </c>
      <c r="M211" s="18">
        <f t="shared" si="15"/>
        <v>0.13216849594074076</v>
      </c>
      <c r="N211" s="18">
        <f t="shared" si="16"/>
        <v>0.23787692793635487</v>
      </c>
      <c r="O211" s="18">
        <f t="shared" si="17"/>
        <v>0.11304114999971987</v>
      </c>
      <c r="P211" s="18">
        <f t="shared" si="18"/>
        <v>0.27933731596793904</v>
      </c>
      <c r="Q211" s="12">
        <f>'HbA1c-1516'!$M$187</f>
        <v>0.17899999999999999</v>
      </c>
    </row>
    <row r="212" spans="11:17" x14ac:dyDescent="0.25">
      <c r="K212" s="11">
        <f t="shared" si="19"/>
        <v>210</v>
      </c>
      <c r="L212" s="17">
        <f t="shared" si="20"/>
        <v>210</v>
      </c>
      <c r="M212" s="18">
        <f t="shared" si="15"/>
        <v>0.13226558960929707</v>
      </c>
      <c r="N212" s="18">
        <f t="shared" si="16"/>
        <v>0.23772354626968611</v>
      </c>
      <c r="O212" s="18">
        <f t="shared" si="17"/>
        <v>0.11316654908679569</v>
      </c>
      <c r="P212" s="18">
        <f t="shared" si="18"/>
        <v>0.27907439704369802</v>
      </c>
      <c r="Q212" s="12">
        <f>'HbA1c-1516'!$M$187</f>
        <v>0.17899999999999999</v>
      </c>
    </row>
    <row r="213" spans="11:17" x14ac:dyDescent="0.25">
      <c r="K213" s="11">
        <f t="shared" si="19"/>
        <v>211</v>
      </c>
      <c r="L213" s="17">
        <f t="shared" si="20"/>
        <v>211</v>
      </c>
      <c r="M213" s="18">
        <f t="shared" si="15"/>
        <v>0.13236205922699687</v>
      </c>
      <c r="N213" s="18">
        <f t="shared" si="16"/>
        <v>0.23757131227214615</v>
      </c>
      <c r="O213" s="18">
        <f t="shared" si="17"/>
        <v>0.11329119601767509</v>
      </c>
      <c r="P213" s="18">
        <f t="shared" si="18"/>
        <v>0.27881343192546293</v>
      </c>
      <c r="Q213" s="12">
        <f>'HbA1c-1516'!$M$187</f>
        <v>0.17899999999999999</v>
      </c>
    </row>
    <row r="214" spans="11:17" x14ac:dyDescent="0.25">
      <c r="K214" s="11">
        <f t="shared" si="19"/>
        <v>212</v>
      </c>
      <c r="L214" s="17">
        <f t="shared" si="20"/>
        <v>212</v>
      </c>
      <c r="M214" s="18">
        <f t="shared" si="15"/>
        <v>0.13245791154982897</v>
      </c>
      <c r="N214" s="18">
        <f t="shared" si="16"/>
        <v>0.23742021191514587</v>
      </c>
      <c r="O214" s="18">
        <f t="shared" si="17"/>
        <v>0.11341509844695076</v>
      </c>
      <c r="P214" s="18">
        <f t="shared" si="18"/>
        <v>0.27855439700423917</v>
      </c>
      <c r="Q214" s="12">
        <f>'HbA1c-1516'!$M$187</f>
        <v>0.17899999999999999</v>
      </c>
    </row>
    <row r="215" spans="11:17" x14ac:dyDescent="0.25">
      <c r="K215" s="11">
        <f t="shared" si="19"/>
        <v>213</v>
      </c>
      <c r="L215" s="17">
        <f t="shared" si="20"/>
        <v>213</v>
      </c>
      <c r="M215" s="18">
        <f t="shared" si="15"/>
        <v>0.13255315323096165</v>
      </c>
      <c r="N215" s="18">
        <f t="shared" si="16"/>
        <v>0.23727023140697606</v>
      </c>
      <c r="O215" s="18">
        <f t="shared" si="17"/>
        <v>0.11353826391923899</v>
      </c>
      <c r="P215" s="18">
        <f t="shared" si="18"/>
        <v>0.27829726906414309</v>
      </c>
      <c r="Q215" s="12">
        <f>'HbA1c-1516'!$M$187</f>
        <v>0.17899999999999999</v>
      </c>
    </row>
    <row r="216" spans="11:17" x14ac:dyDescent="0.25">
      <c r="K216" s="11">
        <f t="shared" si="19"/>
        <v>214</v>
      </c>
      <c r="L216" s="17">
        <f t="shared" si="20"/>
        <v>214</v>
      </c>
      <c r="M216" s="18">
        <f t="shared" si="15"/>
        <v>0.13264779082275732</v>
      </c>
      <c r="N216" s="18">
        <f t="shared" si="16"/>
        <v>0.23712135718771829</v>
      </c>
      <c r="O216" s="18">
        <f t="shared" si="17"/>
        <v>0.11366069987121989</v>
      </c>
      <c r="P216" s="18">
        <f t="shared" si="18"/>
        <v>0.27804202527408589</v>
      </c>
      <c r="Q216" s="12">
        <f>'HbA1c-1516'!$M$187</f>
        <v>0.17899999999999999</v>
      </c>
    </row>
    <row r="217" spans="11:17" x14ac:dyDescent="0.25">
      <c r="K217" s="11">
        <f t="shared" si="19"/>
        <v>215</v>
      </c>
      <c r="L217" s="17">
        <f t="shared" si="20"/>
        <v>215</v>
      </c>
      <c r="M217" s="18">
        <f t="shared" si="15"/>
        <v>0.13274183077873855</v>
      </c>
      <c r="N217" s="18">
        <f t="shared" si="16"/>
        <v>0.23697357592428772</v>
      </c>
      <c r="O217" s="18">
        <f t="shared" si="17"/>
        <v>0.11378241363363065</v>
      </c>
      <c r="P217" s="18">
        <f t="shared" si="18"/>
        <v>0.27778864317967128</v>
      </c>
      <c r="Q217" s="12">
        <f>'HbA1c-1516'!$M$187</f>
        <v>0.17899999999999999</v>
      </c>
    </row>
    <row r="218" spans="11:17" x14ac:dyDescent="0.25">
      <c r="K218" s="11">
        <f t="shared" si="19"/>
        <v>216</v>
      </c>
      <c r="L218" s="17">
        <f t="shared" si="20"/>
        <v>216</v>
      </c>
      <c r="M218" s="18">
        <f t="shared" si="15"/>
        <v>0.1328352794555076</v>
      </c>
      <c r="N218" s="18">
        <f t="shared" si="16"/>
        <v>0.236826874505605</v>
      </c>
      <c r="O218" s="18">
        <f t="shared" si="17"/>
        <v>0.11390341243321428</v>
      </c>
      <c r="P218" s="18">
        <f t="shared" si="18"/>
        <v>0.27753710069529886</v>
      </c>
      <c r="Q218" s="12">
        <f>'HbA1c-1516'!$M$187</f>
        <v>0.17899999999999999</v>
      </c>
    </row>
    <row r="219" spans="11:17" x14ac:dyDescent="0.25">
      <c r="K219" s="11">
        <f t="shared" si="19"/>
        <v>217</v>
      </c>
      <c r="L219" s="17">
        <f t="shared" si="20"/>
        <v>217</v>
      </c>
      <c r="M219" s="18">
        <f t="shared" si="15"/>
        <v>0.1329281431146202</v>
      </c>
      <c r="N219" s="18">
        <f t="shared" si="16"/>
        <v>0.23668124003789223</v>
      </c>
      <c r="O219" s="18">
        <f t="shared" si="17"/>
        <v>0.11402370339462418</v>
      </c>
      <c r="P219" s="18">
        <f t="shared" si="18"/>
        <v>0.27728737609646814</v>
      </c>
      <c r="Q219" s="12">
        <f>'HbA1c-1516'!$M$187</f>
        <v>0.17899999999999999</v>
      </c>
    </row>
    <row r="220" spans="11:17" x14ac:dyDescent="0.25">
      <c r="K220" s="11">
        <f t="shared" si="19"/>
        <v>218</v>
      </c>
      <c r="L220" s="17">
        <f t="shared" si="20"/>
        <v>218</v>
      </c>
      <c r="M220" s="18">
        <f t="shared" si="15"/>
        <v>0.13302042792441526</v>
      </c>
      <c r="N220" s="18">
        <f t="shared" si="16"/>
        <v>0.23653665984009006</v>
      </c>
      <c r="O220" s="18">
        <f t="shared" si="17"/>
        <v>0.11414329354228621</v>
      </c>
      <c r="P220" s="18">
        <f t="shared" si="18"/>
        <v>0.2770394480122777</v>
      </c>
      <c r="Q220" s="12">
        <f>'HbA1c-1516'!$M$187</f>
        <v>0.17899999999999999</v>
      </c>
    </row>
    <row r="221" spans="11:17" x14ac:dyDescent="0.25">
      <c r="K221" s="11">
        <f t="shared" si="19"/>
        <v>219</v>
      </c>
      <c r="L221" s="17">
        <f t="shared" si="20"/>
        <v>219</v>
      </c>
      <c r="M221" s="18">
        <f t="shared" si="15"/>
        <v>0.13311213996180121</v>
      </c>
      <c r="N221" s="18">
        <f t="shared" si="16"/>
        <v>0.2363931214393914</v>
      </c>
      <c r="O221" s="18">
        <f t="shared" si="17"/>
        <v>0.11426218980221869</v>
      </c>
      <c r="P221" s="18">
        <f t="shared" si="18"/>
        <v>0.27679329541811121</v>
      </c>
      <c r="Q221" s="12">
        <f>'HbA1c-1516'!$M$187</f>
        <v>0.17899999999999999</v>
      </c>
    </row>
    <row r="222" spans="11:17" x14ac:dyDescent="0.25">
      <c r="K222" s="11">
        <f t="shared" si="19"/>
        <v>220</v>
      </c>
      <c r="L222" s="17">
        <f t="shared" si="20"/>
        <v>220</v>
      </c>
      <c r="M222" s="18">
        <f t="shared" si="15"/>
        <v>0.13320328521400085</v>
      </c>
      <c r="N222" s="18">
        <f t="shared" si="16"/>
        <v>0.23625061256688915</v>
      </c>
      <c r="O222" s="18">
        <f t="shared" si="17"/>
        <v>0.11438039900381265</v>
      </c>
      <c r="P222" s="18">
        <f t="shared" si="18"/>
        <v>0.27654889762850826</v>
      </c>
      <c r="Q222" s="12">
        <f>'HbA1c-1516'!$M$187</f>
        <v>0.17899999999999999</v>
      </c>
    </row>
    <row r="223" spans="11:17" x14ac:dyDescent="0.25">
      <c r="K223" s="11">
        <f t="shared" si="19"/>
        <v>221</v>
      </c>
      <c r="L223" s="17">
        <f t="shared" si="20"/>
        <v>221</v>
      </c>
      <c r="M223" s="18">
        <f t="shared" si="15"/>
        <v>0.13329386958025549</v>
      </c>
      <c r="N223" s="18">
        <f t="shared" si="16"/>
        <v>0.23610912115333413</v>
      </c>
      <c r="O223" s="18">
        <f t="shared" si="17"/>
        <v>0.11449792788157206</v>
      </c>
      <c r="P223" s="18">
        <f t="shared" si="18"/>
        <v>0.27630623429021212</v>
      </c>
      <c r="Q223" s="12">
        <f>'HbA1c-1516'!$M$187</f>
        <v>0.17899999999999999</v>
      </c>
    </row>
    <row r="224" spans="11:17" x14ac:dyDescent="0.25">
      <c r="K224" s="11">
        <f t="shared" si="19"/>
        <v>222</v>
      </c>
      <c r="L224" s="17">
        <f t="shared" si="20"/>
        <v>222</v>
      </c>
      <c r="M224" s="18">
        <f t="shared" si="15"/>
        <v>0.13338389887348917</v>
      </c>
      <c r="N224" s="18">
        <f t="shared" si="16"/>
        <v>0.23596863532499973</v>
      </c>
      <c r="O224" s="18">
        <f t="shared" si="17"/>
        <v>0.11461478307681587</v>
      </c>
      <c r="P224" s="18">
        <f t="shared" si="18"/>
        <v>0.27606528537538982</v>
      </c>
      <c r="Q224" s="12">
        <f>'HbA1c-1516'!$M$187</f>
        <v>0.17899999999999999</v>
      </c>
    </row>
    <row r="225" spans="11:17" x14ac:dyDescent="0.25">
      <c r="K225" s="11">
        <f t="shared" si="19"/>
        <v>223</v>
      </c>
      <c r="L225" s="17">
        <f t="shared" si="20"/>
        <v>223</v>
      </c>
      <c r="M225" s="18">
        <f t="shared" si="15"/>
        <v>0.13347337882193475</v>
      </c>
      <c r="N225" s="18">
        <f t="shared" si="16"/>
        <v>0.23582914339965058</v>
      </c>
      <c r="O225" s="18">
        <f t="shared" si="17"/>
        <v>0.11473097113934277</v>
      </c>
      <c r="P225" s="18">
        <f t="shared" si="18"/>
        <v>0.27582603117502014</v>
      </c>
      <c r="Q225" s="12">
        <f>'HbA1c-1516'!$M$187</f>
        <v>0.17899999999999999</v>
      </c>
    </row>
    <row r="226" spans="11:17" x14ac:dyDescent="0.25">
      <c r="K226" s="11">
        <f t="shared" si="19"/>
        <v>224</v>
      </c>
      <c r="L226" s="17">
        <f t="shared" si="20"/>
        <v>224</v>
      </c>
      <c r="M226" s="18">
        <f t="shared" si="15"/>
        <v>0.1335623150707225</v>
      </c>
      <c r="N226" s="18">
        <f t="shared" si="16"/>
        <v>0.23569063388261169</v>
      </c>
      <c r="O226" s="18">
        <f t="shared" si="17"/>
        <v>0.11484649852905941</v>
      </c>
      <c r="P226" s="18">
        <f t="shared" si="18"/>
        <v>0.275588452292444</v>
      </c>
      <c r="Q226" s="12">
        <f>'HbA1c-1516'!$M$187</f>
        <v>0.17899999999999999</v>
      </c>
    </row>
    <row r="227" spans="11:17" x14ac:dyDescent="0.25">
      <c r="K227" s="11">
        <f t="shared" si="19"/>
        <v>225</v>
      </c>
      <c r="L227" s="17">
        <f t="shared" si="20"/>
        <v>225</v>
      </c>
      <c r="M227" s="18">
        <f t="shared" si="15"/>
        <v>0.13365071318343233</v>
      </c>
      <c r="N227" s="18">
        <f t="shared" si="16"/>
        <v>0.23555309546293574</v>
      </c>
      <c r="O227" s="18">
        <f t="shared" si="17"/>
        <v>0.11496137161757322</v>
      </c>
      <c r="P227" s="18">
        <f t="shared" si="18"/>
        <v>0.27535252963707285</v>
      </c>
      <c r="Q227" s="12">
        <f>'HbA1c-1516'!$M$187</f>
        <v>0.17899999999999999</v>
      </c>
    </row>
    <row r="228" spans="11:17" x14ac:dyDescent="0.25">
      <c r="K228" s="11">
        <f t="shared" si="19"/>
        <v>226</v>
      </c>
      <c r="L228" s="17">
        <f t="shared" si="20"/>
        <v>226</v>
      </c>
      <c r="M228" s="18">
        <f t="shared" si="15"/>
        <v>0.1337385786436103</v>
      </c>
      <c r="N228" s="18">
        <f t="shared" si="16"/>
        <v>0.23541651700966487</v>
      </c>
      <c r="O228" s="18">
        <f t="shared" si="17"/>
        <v>0.11507559668975052</v>
      </c>
      <c r="P228" s="18">
        <f t="shared" si="18"/>
        <v>0.27511824441825083</v>
      </c>
      <c r="Q228" s="12">
        <f>'HbA1c-1516'!$M$187</f>
        <v>0.17899999999999999</v>
      </c>
    </row>
    <row r="229" spans="11:17" x14ac:dyDescent="0.25">
      <c r="K229" s="11">
        <f t="shared" si="19"/>
        <v>227</v>
      </c>
      <c r="L229" s="17">
        <f t="shared" si="20"/>
        <v>227</v>
      </c>
      <c r="M229" s="18">
        <f t="shared" si="15"/>
        <v>0.13382591685625103</v>
      </c>
      <c r="N229" s="18">
        <f t="shared" si="16"/>
        <v>0.23528088756818491</v>
      </c>
      <c r="O229" s="18">
        <f t="shared" si="17"/>
        <v>0.11518917994524118</v>
      </c>
      <c r="P229" s="18">
        <f t="shared" si="18"/>
        <v>0.2748855781392649</v>
      </c>
      <c r="Q229" s="12">
        <f>'HbA1c-1516'!$M$187</f>
        <v>0.17899999999999999</v>
      </c>
    </row>
    <row r="230" spans="11:17" x14ac:dyDescent="0.25">
      <c r="K230" s="11">
        <f t="shared" si="19"/>
        <v>228</v>
      </c>
      <c r="L230" s="17">
        <f t="shared" si="20"/>
        <v>228</v>
      </c>
      <c r="M230" s="18">
        <f t="shared" si="15"/>
        <v>0.13391273314924637</v>
      </c>
      <c r="N230" s="18">
        <f t="shared" si="16"/>
        <v>0.23514619635666933</v>
      </c>
      <c r="O230" s="18">
        <f t="shared" si="17"/>
        <v>0.1153021274999704</v>
      </c>
      <c r="P230" s="18">
        <f t="shared" si="18"/>
        <v>0.27465451259150125</v>
      </c>
      <c r="Q230" s="12">
        <f>'HbA1c-1516'!$M$187</f>
        <v>0.17899999999999999</v>
      </c>
    </row>
    <row r="231" spans="11:17" x14ac:dyDescent="0.25">
      <c r="K231" s="11">
        <f t="shared" si="19"/>
        <v>229</v>
      </c>
      <c r="L231" s="17">
        <f t="shared" si="20"/>
        <v>229</v>
      </c>
      <c r="M231" s="18">
        <f t="shared" si="15"/>
        <v>0.13399903277480149</v>
      </c>
      <c r="N231" s="18">
        <f t="shared" si="16"/>
        <v>0.23501243276260927</v>
      </c>
      <c r="O231" s="18">
        <f t="shared" si="17"/>
        <v>0.11541444538759829</v>
      </c>
      <c r="P231" s="18">
        <f t="shared" si="18"/>
        <v>0.27442502984874129</v>
      </c>
      <c r="Q231" s="12">
        <f>'HbA1c-1516'!$M$187</f>
        <v>0.17899999999999999</v>
      </c>
    </row>
    <row r="232" spans="11:17" x14ac:dyDescent="0.25">
      <c r="K232" s="11">
        <f t="shared" si="19"/>
        <v>230</v>
      </c>
      <c r="L232" s="17">
        <f t="shared" si="20"/>
        <v>230</v>
      </c>
      <c r="M232" s="18">
        <f t="shared" si="15"/>
        <v>0.13408482091081902</v>
      </c>
      <c r="N232" s="18">
        <f t="shared" si="16"/>
        <v>0.23487958633942907</v>
      </c>
      <c r="O232" s="18">
        <f t="shared" si="17"/>
        <v>0.11552613956094862</v>
      </c>
      <c r="P232" s="18">
        <f t="shared" si="18"/>
        <v>0.27419711226159449</v>
      </c>
      <c r="Q232" s="12">
        <f>'HbA1c-1516'!$M$187</f>
        <v>0.17899999999999999</v>
      </c>
    </row>
    <row r="233" spans="11:17" x14ac:dyDescent="0.25">
      <c r="K233" s="11">
        <f t="shared" si="19"/>
        <v>231</v>
      </c>
      <c r="L233" s="17">
        <f t="shared" si="20"/>
        <v>231</v>
      </c>
      <c r="M233" s="18">
        <f t="shared" si="15"/>
        <v>0.13417010266225249</v>
      </c>
      <c r="N233" s="18">
        <f t="shared" si="16"/>
        <v>0.23474764680318305</v>
      </c>
      <c r="O233" s="18">
        <f t="shared" si="17"/>
        <v>0.11563721589340697</v>
      </c>
      <c r="P233" s="18">
        <f t="shared" si="18"/>
        <v>0.27397074245206471</v>
      </c>
      <c r="Q233" s="12">
        <f>'HbA1c-1516'!$M$187</f>
        <v>0.17899999999999999</v>
      </c>
    </row>
    <row r="234" spans="11:17" x14ac:dyDescent="0.25">
      <c r="K234" s="11">
        <f t="shared" si="19"/>
        <v>232</v>
      </c>
      <c r="L234" s="17">
        <f t="shared" si="20"/>
        <v>232</v>
      </c>
      <c r="M234" s="18">
        <f t="shared" si="15"/>
        <v>0.13425488306242964</v>
      </c>
      <c r="N234" s="18">
        <f t="shared" si="16"/>
        <v>0.23461660402933246</v>
      </c>
      <c r="O234" s="18">
        <f t="shared" si="17"/>
        <v>0.11574768018028941</v>
      </c>
      <c r="P234" s="18">
        <f t="shared" si="18"/>
        <v>0.27374590330824511</v>
      </c>
      <c r="Q234" s="12">
        <f>'HbA1c-1516'!$M$187</f>
        <v>0.17899999999999999</v>
      </c>
    </row>
    <row r="235" spans="11:17" x14ac:dyDescent="0.25">
      <c r="K235" s="11">
        <f t="shared" si="19"/>
        <v>233</v>
      </c>
      <c r="L235" s="17">
        <f t="shared" si="20"/>
        <v>233</v>
      </c>
      <c r="M235" s="18">
        <f t="shared" si="15"/>
        <v>0.13433916707434607</v>
      </c>
      <c r="N235" s="18">
        <f t="shared" si="16"/>
        <v>0.23448644804959934</v>
      </c>
      <c r="O235" s="18">
        <f t="shared" si="17"/>
        <v>0.11585753814018215</v>
      </c>
      <c r="P235" s="18">
        <f t="shared" si="18"/>
        <v>0.27352257797913881</v>
      </c>
      <c r="Q235" s="12">
        <f>'HbA1c-1516'!$M$187</f>
        <v>0.17899999999999999</v>
      </c>
    </row>
    <row r="236" spans="11:17" x14ac:dyDescent="0.25">
      <c r="K236" s="11">
        <f t="shared" si="19"/>
        <v>234</v>
      </c>
      <c r="L236" s="17">
        <f t="shared" si="20"/>
        <v>234</v>
      </c>
      <c r="M236" s="18">
        <f t="shared" si="15"/>
        <v>0.13442295959193065</v>
      </c>
      <c r="N236" s="18">
        <f t="shared" si="16"/>
        <v>0.23435716904889622</v>
      </c>
      <c r="O236" s="18">
        <f t="shared" si="17"/>
        <v>0.11596679541625306</v>
      </c>
      <c r="P236" s="18">
        <f t="shared" si="18"/>
        <v>0.27330074986960146</v>
      </c>
      <c r="Q236" s="12">
        <f>'HbA1c-1516'!$M$187</f>
        <v>0.17899999999999999</v>
      </c>
    </row>
    <row r="237" spans="11:17" x14ac:dyDescent="0.25">
      <c r="K237" s="11">
        <f t="shared" si="19"/>
        <v>235</v>
      </c>
      <c r="L237" s="17">
        <f t="shared" si="20"/>
        <v>235</v>
      </c>
      <c r="M237" s="18">
        <f t="shared" si="15"/>
        <v>0.13450626544128319</v>
      </c>
      <c r="N237" s="18">
        <f t="shared" si="16"/>
        <v>0.2342287573623287</v>
      </c>
      <c r="O237" s="18">
        <f t="shared" si="17"/>
        <v>0.11607545757753597</v>
      </c>
      <c r="P237" s="18">
        <f t="shared" si="18"/>
        <v>0.27308040263540306</v>
      </c>
      <c r="Q237" s="12">
        <f>'HbA1c-1516'!$M$187</f>
        <v>0.17899999999999999</v>
      </c>
    </row>
    <row r="238" spans="11:17" x14ac:dyDescent="0.25">
      <c r="K238" s="11">
        <f t="shared" si="19"/>
        <v>236</v>
      </c>
      <c r="L238" s="17">
        <f t="shared" si="20"/>
        <v>236</v>
      </c>
      <c r="M238" s="18">
        <f t="shared" si="15"/>
        <v>0.13458908938188449</v>
      </c>
      <c r="N238" s="18">
        <f t="shared" si="16"/>
        <v>0.23410120347226893</v>
      </c>
      <c r="O238" s="18">
        <f t="shared" si="17"/>
        <v>0.11618353012018783</v>
      </c>
      <c r="P238" s="18">
        <f t="shared" si="18"/>
        <v>0.27286152017840432</v>
      </c>
      <c r="Q238" s="12">
        <f>'HbA1c-1516'!$M$187</f>
        <v>0.17899999999999999</v>
      </c>
    </row>
    <row r="239" spans="11:17" x14ac:dyDescent="0.25">
      <c r="K239" s="11">
        <f t="shared" si="19"/>
        <v>237</v>
      </c>
      <c r="L239" s="17">
        <f t="shared" si="20"/>
        <v>237</v>
      </c>
      <c r="M239" s="18">
        <f t="shared" si="15"/>
        <v>0.13467143610778071</v>
      </c>
      <c r="N239" s="18">
        <f t="shared" si="16"/>
        <v>0.23397449800549838</v>
      </c>
      <c r="O239" s="18">
        <f t="shared" si="17"/>
        <v>0.11629101846872</v>
      </c>
      <c r="P239" s="18">
        <f t="shared" si="18"/>
        <v>0.27264408664184608</v>
      </c>
      <c r="Q239" s="12">
        <f>'HbA1c-1516'!$M$187</f>
        <v>0.17899999999999999</v>
      </c>
    </row>
    <row r="240" spans="11:17" x14ac:dyDescent="0.25">
      <c r="K240" s="11">
        <f t="shared" si="19"/>
        <v>238</v>
      </c>
      <c r="L240" s="17">
        <f t="shared" si="20"/>
        <v>238</v>
      </c>
      <c r="M240" s="18">
        <f t="shared" si="15"/>
        <v>0.13475331024874132</v>
      </c>
      <c r="N240" s="18">
        <f t="shared" si="16"/>
        <v>0.23384863173041817</v>
      </c>
      <c r="O240" s="18">
        <f t="shared" si="17"/>
        <v>0.11639792797720414</v>
      </c>
      <c r="P240" s="18">
        <f t="shared" si="18"/>
        <v>0.27242808640574778</v>
      </c>
      <c r="Q240" s="12">
        <f>'HbA1c-1516'!$M$187</f>
        <v>0.17899999999999999</v>
      </c>
    </row>
    <row r="241" spans="11:17" x14ac:dyDescent="0.25">
      <c r="K241" s="11">
        <f t="shared" si="19"/>
        <v>239</v>
      </c>
      <c r="L241" s="17">
        <f t="shared" si="20"/>
        <v>239</v>
      </c>
      <c r="M241" s="18">
        <f t="shared" si="15"/>
        <v>0.13483471637139263</v>
      </c>
      <c r="N241" s="18">
        <f t="shared" si="16"/>
        <v>0.23372359555432387</v>
      </c>
      <c r="O241" s="18">
        <f t="shared" si="17"/>
        <v>0.11650426393045285</v>
      </c>
      <c r="P241" s="18">
        <f t="shared" si="18"/>
        <v>0.27221350408241174</v>
      </c>
      <c r="Q241" s="12">
        <f>'HbA1c-1516'!$M$187</f>
        <v>0.17899999999999999</v>
      </c>
    </row>
    <row r="242" spans="11:17" x14ac:dyDescent="0.25">
      <c r="K242" s="11">
        <f t="shared" si="19"/>
        <v>240</v>
      </c>
      <c r="L242" s="17">
        <f t="shared" si="20"/>
        <v>240</v>
      </c>
      <c r="M242" s="18">
        <f t="shared" si="15"/>
        <v>0.13491565898032631</v>
      </c>
      <c r="N242" s="18">
        <f t="shared" si="16"/>
        <v>0.23359938052074491</v>
      </c>
      <c r="O242" s="18">
        <f t="shared" si="17"/>
        <v>0.1166100315451766</v>
      </c>
      <c r="P242" s="18">
        <f t="shared" si="18"/>
        <v>0.27200032451203127</v>
      </c>
      <c r="Q242" s="12">
        <f>'HbA1c-1516'!$M$187</f>
        <v>0.17899999999999999</v>
      </c>
    </row>
    <row r="243" spans="11:17" x14ac:dyDescent="0.25">
      <c r="K243" s="11">
        <f t="shared" si="19"/>
        <v>241</v>
      </c>
      <c r="L243" s="17">
        <f t="shared" si="20"/>
        <v>241</v>
      </c>
      <c r="M243" s="18">
        <f t="shared" si="15"/>
        <v>0.13499614251918468</v>
      </c>
      <c r="N243" s="18">
        <f t="shared" si="16"/>
        <v>0.23347597780684484</v>
      </c>
      <c r="O243" s="18">
        <f t="shared" si="17"/>
        <v>0.11671523597111649</v>
      </c>
      <c r="P243" s="18">
        <f t="shared" si="18"/>
        <v>0.27178853275839909</v>
      </c>
      <c r="Q243" s="12">
        <f>'HbA1c-1516'!$M$187</f>
        <v>0.17899999999999999</v>
      </c>
    </row>
    <row r="244" spans="11:17" x14ac:dyDescent="0.25">
      <c r="K244" s="11">
        <f t="shared" si="19"/>
        <v>242</v>
      </c>
      <c r="L244" s="17">
        <f t="shared" si="20"/>
        <v>242</v>
      </c>
      <c r="M244" s="18">
        <f t="shared" si="15"/>
        <v>0.13507617137172237</v>
      </c>
      <c r="N244" s="18">
        <f t="shared" si="16"/>
        <v>0.23335337872088247</v>
      </c>
      <c r="O244" s="18">
        <f t="shared" si="17"/>
        <v>0.11681988229215452</v>
      </c>
      <c r="P244" s="18">
        <f t="shared" si="18"/>
        <v>0.27157811410471389</v>
      </c>
      <c r="Q244" s="12">
        <f>'HbA1c-1516'!$M$187</f>
        <v>0.17899999999999999</v>
      </c>
    </row>
    <row r="245" spans="11:17" x14ac:dyDescent="0.25">
      <c r="K245" s="11">
        <f t="shared" si="19"/>
        <v>243</v>
      </c>
      <c r="L245" s="17">
        <f t="shared" si="20"/>
        <v>243</v>
      </c>
      <c r="M245" s="18">
        <f t="shared" si="15"/>
        <v>0.13515574986284543</v>
      </c>
      <c r="N245" s="18">
        <f t="shared" si="16"/>
        <v>0.23323157469973108</v>
      </c>
      <c r="O245" s="18">
        <f t="shared" si="17"/>
        <v>0.11692397552740054</v>
      </c>
      <c r="P245" s="18">
        <f t="shared" si="18"/>
        <v>0.27136905404948197</v>
      </c>
      <c r="Q245" s="12">
        <f>'HbA1c-1516'!$M$187</f>
        <v>0.17899999999999999</v>
      </c>
    </row>
    <row r="246" spans="11:17" x14ac:dyDescent="0.25">
      <c r="K246" s="11">
        <f t="shared" si="19"/>
        <v>244</v>
      </c>
      <c r="L246" s="17">
        <f t="shared" si="20"/>
        <v>244</v>
      </c>
      <c r="M246" s="18">
        <f t="shared" si="15"/>
        <v>0.13523488225962879</v>
      </c>
      <c r="N246" s="18">
        <f t="shared" si="16"/>
        <v>0.23311055730645455</v>
      </c>
      <c r="O246" s="18">
        <f t="shared" si="17"/>
        <v>0.11702752063225799</v>
      </c>
      <c r="P246" s="18">
        <f t="shared" si="18"/>
        <v>0.27116133830251155</v>
      </c>
      <c r="Q246" s="12">
        <f>'HbA1c-1516'!$M$187</f>
        <v>0.17899999999999999</v>
      </c>
    </row>
    <row r="247" spans="11:17" x14ac:dyDescent="0.25">
      <c r="K247" s="11">
        <f t="shared" si="19"/>
        <v>245</v>
      </c>
      <c r="L247" s="17">
        <f t="shared" si="20"/>
        <v>245</v>
      </c>
      <c r="M247" s="18">
        <f t="shared" si="15"/>
        <v>0.13531357277231171</v>
      </c>
      <c r="N247" s="18">
        <f t="shared" si="16"/>
        <v>0.2329903182279392</v>
      </c>
      <c r="O247" s="18">
        <f t="shared" si="17"/>
        <v>0.11713052249946782</v>
      </c>
      <c r="P247" s="18">
        <f t="shared" si="18"/>
        <v>0.27095495278099735</v>
      </c>
      <c r="Q247" s="12">
        <f>'HbA1c-1516'!$M$187</f>
        <v>0.17899999999999999</v>
      </c>
    </row>
    <row r="248" spans="11:17" x14ac:dyDescent="0.25">
      <c r="K248" s="11">
        <f t="shared" si="19"/>
        <v>246</v>
      </c>
      <c r="L248" s="17">
        <f t="shared" si="20"/>
        <v>246</v>
      </c>
      <c r="M248" s="18">
        <f t="shared" si="15"/>
        <v>0.13539182555527257</v>
      </c>
      <c r="N248" s="18">
        <f t="shared" si="16"/>
        <v>0.23287084927257906</v>
      </c>
      <c r="O248" s="18">
        <f t="shared" si="17"/>
        <v>0.11723298596013131</v>
      </c>
      <c r="P248" s="18">
        <f t="shared" si="18"/>
        <v>0.2707498836056933</v>
      </c>
      <c r="Q248" s="12">
        <f>'HbA1c-1516'!$M$187</f>
        <v>0.17899999999999999</v>
      </c>
    </row>
    <row r="249" spans="11:17" x14ac:dyDescent="0.25">
      <c r="K249" s="11">
        <f t="shared" si="19"/>
        <v>247</v>
      </c>
      <c r="L249" s="17">
        <f t="shared" si="20"/>
        <v>247</v>
      </c>
      <c r="M249" s="18">
        <f t="shared" si="15"/>
        <v>0.1354696447079832</v>
      </c>
      <c r="N249" s="18">
        <f t="shared" si="16"/>
        <v>0.23275214236801403</v>
      </c>
      <c r="O249" s="18">
        <f t="shared" si="17"/>
        <v>0.11733491578471278</v>
      </c>
      <c r="P249" s="18">
        <f t="shared" si="18"/>
        <v>0.27054611709717052</v>
      </c>
      <c r="Q249" s="12">
        <f>'HbA1c-1516'!$M$187</f>
        <v>0.17899999999999999</v>
      </c>
    </row>
    <row r="250" spans="11:17" x14ac:dyDescent="0.25">
      <c r="K250" s="11">
        <f t="shared" si="19"/>
        <v>248</v>
      </c>
      <c r="L250" s="17">
        <f t="shared" si="20"/>
        <v>248</v>
      </c>
      <c r="M250" s="18">
        <f t="shared" si="15"/>
        <v>0.1355470342759432</v>
      </c>
      <c r="N250" s="18">
        <f t="shared" si="16"/>
        <v>0.23263418955891882</v>
      </c>
      <c r="O250" s="18">
        <f t="shared" si="17"/>
        <v>0.11743631668402205</v>
      </c>
      <c r="P250" s="18">
        <f t="shared" si="18"/>
        <v>0.27034363977215864</v>
      </c>
      <c r="Q250" s="12">
        <f>'HbA1c-1516'!$M$187</f>
        <v>0.17899999999999999</v>
      </c>
    </row>
    <row r="251" spans="11:17" x14ac:dyDescent="0.25">
      <c r="K251" s="11">
        <f t="shared" si="19"/>
        <v>249</v>
      </c>
      <c r="L251" s="17">
        <f t="shared" si="20"/>
        <v>249</v>
      </c>
      <c r="M251" s="18">
        <f t="shared" si="15"/>
        <v>0.13562399825159505</v>
      </c>
      <c r="N251" s="18">
        <f t="shared" si="16"/>
        <v>0.23251698300484172</v>
      </c>
      <c r="O251" s="18">
        <f t="shared" si="17"/>
        <v>0.11753719331017771</v>
      </c>
      <c r="P251" s="18">
        <f t="shared" si="18"/>
        <v>0.2701424383399687</v>
      </c>
      <c r="Q251" s="12">
        <f>'HbA1c-1516'!$M$187</f>
        <v>0.17899999999999999</v>
      </c>
    </row>
    <row r="252" spans="11:17" x14ac:dyDescent="0.25">
      <c r="K252" s="11">
        <f t="shared" si="19"/>
        <v>250</v>
      </c>
      <c r="L252" s="17">
        <f t="shared" si="20"/>
        <v>250</v>
      </c>
      <c r="M252" s="18">
        <f t="shared" si="15"/>
        <v>0.13570054057521977</v>
      </c>
      <c r="N252" s="18">
        <f t="shared" si="16"/>
        <v>0.23240051497809183</v>
      </c>
      <c r="O252" s="18">
        <f t="shared" si="17"/>
        <v>0.1176375502575509</v>
      </c>
      <c r="P252" s="18">
        <f t="shared" si="18"/>
        <v>0.26994249969899431</v>
      </c>
      <c r="Q252" s="12">
        <f>'HbA1c-1516'!$M$187</f>
        <v>0.17899999999999999</v>
      </c>
    </row>
    <row r="253" spans="11:17" x14ac:dyDescent="0.25">
      <c r="K253" s="11">
        <f t="shared" si="19"/>
        <v>251</v>
      </c>
      <c r="L253" s="17">
        <f t="shared" si="20"/>
        <v>251</v>
      </c>
      <c r="M253" s="18">
        <f t="shared" si="15"/>
        <v>0.13577666513581466</v>
      </c>
      <c r="N253" s="18">
        <f t="shared" si="16"/>
        <v>0.23228477786167306</v>
      </c>
      <c r="O253" s="18">
        <f t="shared" si="17"/>
        <v>0.11773739206369095</v>
      </c>
      <c r="P253" s="18">
        <f t="shared" si="18"/>
        <v>0.26974381093329064</v>
      </c>
      <c r="Q253" s="12">
        <f>'HbA1c-1516'!$M$187</f>
        <v>0.17899999999999999</v>
      </c>
    </row>
    <row r="254" spans="11:17" x14ac:dyDescent="0.25">
      <c r="K254" s="11">
        <f t="shared" si="19"/>
        <v>252</v>
      </c>
      <c r="L254" s="17">
        <f t="shared" si="20"/>
        <v>252</v>
      </c>
      <c r="M254" s="18">
        <f t="shared" si="15"/>
        <v>0.13585237577195286</v>
      </c>
      <c r="N254" s="18">
        <f t="shared" si="16"/>
        <v>0.23216976414726462</v>
      </c>
      <c r="O254" s="18">
        <f t="shared" si="17"/>
        <v>0.11783672321023263</v>
      </c>
      <c r="P254" s="18">
        <f t="shared" si="18"/>
        <v>0.2695463593092276</v>
      </c>
      <c r="Q254" s="12">
        <f>'HbA1c-1516'!$M$187</f>
        <v>0.17899999999999999</v>
      </c>
    </row>
    <row r="255" spans="11:17" x14ac:dyDescent="0.25">
      <c r="K255" s="11">
        <f t="shared" si="19"/>
        <v>253</v>
      </c>
      <c r="L255" s="17">
        <f t="shared" si="20"/>
        <v>253</v>
      </c>
      <c r="M255" s="18">
        <f t="shared" si="15"/>
        <v>0.13592767627262478</v>
      </c>
      <c r="N255" s="18">
        <f t="shared" si="16"/>
        <v>0.23205546643324573</v>
      </c>
      <c r="O255" s="18">
        <f t="shared" si="17"/>
        <v>0.11793554812378555</v>
      </c>
      <c r="P255" s="18">
        <f t="shared" si="18"/>
        <v>0.26935013227221682</v>
      </c>
      <c r="Q255" s="12">
        <f>'HbA1c-1516'!$M$187</f>
        <v>0.17899999999999999</v>
      </c>
    </row>
    <row r="256" spans="11:17" x14ac:dyDescent="0.25">
      <c r="K256" s="11">
        <f t="shared" si="19"/>
        <v>254</v>
      </c>
      <c r="L256" s="17">
        <f t="shared" si="20"/>
        <v>254</v>
      </c>
      <c r="M256" s="18">
        <f t="shared" si="15"/>
        <v>0.13600257037806304</v>
      </c>
      <c r="N256" s="18">
        <f t="shared" si="16"/>
        <v>0.23194187742276393</v>
      </c>
      <c r="O256" s="18">
        <f t="shared" si="17"/>
        <v>0.11803387117680657</v>
      </c>
      <c r="P256" s="18">
        <f t="shared" si="18"/>
        <v>0.26915511744350934</v>
      </c>
      <c r="Q256" s="12">
        <f>'HbA1c-1516'!$M$187</f>
        <v>0.17899999999999999</v>
      </c>
    </row>
    <row r="257" spans="11:17" x14ac:dyDescent="0.25">
      <c r="K257" s="11">
        <f t="shared" si="19"/>
        <v>255</v>
      </c>
      <c r="L257" s="17">
        <f t="shared" si="20"/>
        <v>255</v>
      </c>
      <c r="M257" s="18">
        <f t="shared" si="15"/>
        <v>0.13607706178055043</v>
      </c>
      <c r="N257" s="18">
        <f t="shared" si="16"/>
        <v>0.23182898992184595</v>
      </c>
      <c r="O257" s="18">
        <f t="shared" si="17"/>
        <v>0.11813169668845484</v>
      </c>
      <c r="P257" s="18">
        <f t="shared" si="18"/>
        <v>0.2689613026170628</v>
      </c>
      <c r="Q257" s="12">
        <f>'HbA1c-1516'!$M$187</f>
        <v>0.17899999999999999</v>
      </c>
    </row>
    <row r="258" spans="11:17" x14ac:dyDescent="0.25">
      <c r="K258" s="11">
        <f t="shared" si="19"/>
        <v>256</v>
      </c>
      <c r="L258" s="17">
        <f t="shared" si="20"/>
        <v>256</v>
      </c>
      <c r="M258" s="18">
        <f t="shared" si="15"/>
        <v>0.13615115412521131</v>
      </c>
      <c r="N258" s="18">
        <f t="shared" si="16"/>
        <v>0.23171679683755</v>
      </c>
      <c r="O258" s="18">
        <f t="shared" si="17"/>
        <v>0.11822902892543087</v>
      </c>
      <c r="P258" s="18">
        <f t="shared" si="18"/>
        <v>0.26876867575647667</v>
      </c>
      <c r="Q258" s="12">
        <f>'HbA1c-1516'!$M$187</f>
        <v>0.17899999999999999</v>
      </c>
    </row>
    <row r="259" spans="11:17" x14ac:dyDescent="0.25">
      <c r="K259" s="11">
        <f t="shared" si="19"/>
        <v>257</v>
      </c>
      <c r="L259" s="17">
        <f t="shared" si="20"/>
        <v>257</v>
      </c>
      <c r="M259" s="18">
        <f t="shared" si="15"/>
        <v>0.13622485101078724</v>
      </c>
      <c r="N259" s="18">
        <f t="shared" si="16"/>
        <v>0.2316052911761578</v>
      </c>
      <c r="O259" s="18">
        <f t="shared" si="17"/>
        <v>0.11832587210279874</v>
      </c>
      <c r="P259" s="18">
        <f t="shared" si="18"/>
        <v>0.26857722499199255</v>
      </c>
      <c r="Q259" s="12">
        <f>'HbA1c-1516'!$M$187</f>
        <v>0.17899999999999999</v>
      </c>
    </row>
    <row r="260" spans="11:17" x14ac:dyDescent="0.25">
      <c r="K260" s="11">
        <f t="shared" si="19"/>
        <v>258</v>
      </c>
      <c r="L260" s="17">
        <f t="shared" si="20"/>
        <v>258</v>
      </c>
      <c r="M260" s="18">
        <f t="shared" ref="M260:M323" si="21">(2*($L260*$Q260)+NORMSINV((100+95.44)/200)^2-NORMSINV((100+95.44)/200)*SQRT(NORMSINV((100+95.44)/200)^2+4*($L260*$Q260)*(1-$Q260)))/2/($L260+NORMSINV((100+95.44)/200)^2)</f>
        <v>0.1362981559903968</v>
      </c>
      <c r="N260" s="18">
        <f t="shared" ref="N260:N323" si="22">(2*($L260*$Q260)+NORMSINV((100+95.44)/200)^2+NORMSINV((100+95.44)/200)*SQRT(NORMSINV((100+95.44)/200)^2+4*($L260*$Q260)*(1-Q260)))/2/($L260+NORMSINV((100+95.44)/200)^2)</f>
        <v>0.23149446604140642</v>
      </c>
      <c r="O260" s="18">
        <f t="shared" ref="O260:O323" si="23">(2*($L260*$Q260)+NORMSINV((100+99.74)/200)^2-NORMSINV((100+99.74)/200)*SQRT(NORMSINV((100+99.74)/200)^2+4*($L260*$Q260)*(1-$Q260)))/2/($L260+NORMSINV((100+99.74)/200)^2)</f>
        <v>0.11842223038479306</v>
      </c>
      <c r="P260" s="18">
        <f t="shared" ref="P260:P323" si="24">(2*($L260*$Q260)+NORMSINV((100+99.74)/200)^2+NORMSINV((100+99.74)/200)*SQRT(NORMSINV((100+99.74)/200)^2+4*($L260*$Q260)*(1-S260)))/2/($L260+NORMSINV((100+99.74)/200)^2)</f>
        <v>0.2683869386175593</v>
      </c>
      <c r="Q260" s="12">
        <f>'HbA1c-1516'!$M$187</f>
        <v>0.17899999999999999</v>
      </c>
    </row>
    <row r="261" spans="11:17" x14ac:dyDescent="0.25">
      <c r="K261" s="11">
        <f t="shared" si="19"/>
        <v>259</v>
      </c>
      <c r="L261" s="17">
        <f t="shared" si="20"/>
        <v>259</v>
      </c>
      <c r="M261" s="18">
        <f t="shared" si="21"/>
        <v>0.13637107257228065</v>
      </c>
      <c r="N261" s="18">
        <f t="shared" si="22"/>
        <v>0.2313843146327581</v>
      </c>
      <c r="O261" s="18">
        <f t="shared" si="23"/>
        <v>0.11851810788561032</v>
      </c>
      <c r="P261" s="18">
        <f t="shared" si="24"/>
        <v>0.26819780508796093</v>
      </c>
      <c r="Q261" s="12">
        <f>'HbA1c-1516'!$M$187</f>
        <v>0.17899999999999999</v>
      </c>
    </row>
    <row r="262" spans="11:17" x14ac:dyDescent="0.25">
      <c r="K262" s="11">
        <f t="shared" ref="K262:K325" si="25">K261+1</f>
        <v>260</v>
      </c>
      <c r="L262" s="17">
        <f t="shared" si="20"/>
        <v>260</v>
      </c>
      <c r="M262" s="18">
        <f t="shared" si="21"/>
        <v>0.13644360422053112</v>
      </c>
      <c r="N262" s="18">
        <f t="shared" si="22"/>
        <v>0.23127483024370721</v>
      </c>
      <c r="O262" s="18">
        <f t="shared" si="23"/>
        <v>0.11861350867018507</v>
      </c>
      <c r="P262" s="18">
        <f t="shared" si="24"/>
        <v>0.26800981301600524</v>
      </c>
      <c r="Q262" s="12">
        <f>'HbA1c-1516'!$M$187</f>
        <v>0.17899999999999999</v>
      </c>
    </row>
    <row r="263" spans="11:17" x14ac:dyDescent="0.25">
      <c r="K263" s="11">
        <f t="shared" si="25"/>
        <v>261</v>
      </c>
      <c r="L263" s="17">
        <f t="shared" si="20"/>
        <v>261</v>
      </c>
      <c r="M263" s="18">
        <f t="shared" si="21"/>
        <v>0.13651575435580779</v>
      </c>
      <c r="N263" s="18">
        <f t="shared" si="22"/>
        <v>0.23116600626012368</v>
      </c>
      <c r="O263" s="18">
        <f t="shared" si="23"/>
        <v>0.11870843675495142</v>
      </c>
      <c r="P263" s="18">
        <f t="shared" si="24"/>
        <v>0.26782295116977162</v>
      </c>
      <c r="Q263" s="12">
        <f>'HbA1c-1516'!$M$187</f>
        <v>0.17899999999999999</v>
      </c>
    </row>
    <row r="264" spans="11:17" x14ac:dyDescent="0.25">
      <c r="K264" s="11">
        <f t="shared" si="25"/>
        <v>262</v>
      </c>
      <c r="L264" s="17">
        <f t="shared" si="20"/>
        <v>262</v>
      </c>
      <c r="M264" s="18">
        <f t="shared" si="21"/>
        <v>0.13658752635603855</v>
      </c>
      <c r="N264" s="18">
        <f t="shared" si="22"/>
        <v>0.23105783615863187</v>
      </c>
      <c r="O264" s="18">
        <f t="shared" si="23"/>
        <v>0.1188028961085902</v>
      </c>
      <c r="P264" s="18">
        <f t="shared" si="24"/>
        <v>0.26763720846991818</v>
      </c>
      <c r="Q264" s="12">
        <f>'HbA1c-1516'!$M$187</f>
        <v>0.17899999999999999</v>
      </c>
    </row>
    <row r="265" spans="11:17" x14ac:dyDescent="0.25">
      <c r="K265" s="11">
        <f t="shared" si="25"/>
        <v>263</v>
      </c>
      <c r="L265" s="17">
        <f t="shared" si="20"/>
        <v>263</v>
      </c>
      <c r="M265" s="18">
        <f t="shared" si="21"/>
        <v>0.13665892355710718</v>
      </c>
      <c r="N265" s="18">
        <f t="shared" si="22"/>
        <v>0.23095031350502385</v>
      </c>
      <c r="O265" s="18">
        <f t="shared" si="23"/>
        <v>0.11889689065276182</v>
      </c>
      <c r="P265" s="18">
        <f t="shared" si="24"/>
        <v>0.26745257398704403</v>
      </c>
      <c r="Q265" s="12">
        <f>'HbA1c-1516'!$M$187</f>
        <v>0.17899999999999999</v>
      </c>
    </row>
    <row r="266" spans="11:17" x14ac:dyDescent="0.25">
      <c r="K266" s="11">
        <f t="shared" si="25"/>
        <v>264</v>
      </c>
      <c r="L266" s="17">
        <f t="shared" si="20"/>
        <v>264</v>
      </c>
      <c r="M266" s="18">
        <f t="shared" si="21"/>
        <v>0.13672994925352705</v>
      </c>
      <c r="N266" s="18">
        <f t="shared" si="22"/>
        <v>0.23084343195270629</v>
      </c>
      <c r="O266" s="18">
        <f t="shared" si="23"/>
        <v>0.1189904242628257</v>
      </c>
      <c r="P266" s="18">
        <f t="shared" si="24"/>
        <v>0.2672690369391077</v>
      </c>
      <c r="Q266" s="12">
        <f>'HbA1c-1516'!$M$187</f>
        <v>0.17899999999999999</v>
      </c>
    </row>
    <row r="267" spans="11:17" x14ac:dyDescent="0.25">
      <c r="K267" s="11">
        <f t="shared" si="25"/>
        <v>265</v>
      </c>
      <c r="L267" s="17">
        <f t="shared" ref="L267:L330" si="26">K267</f>
        <v>265</v>
      </c>
      <c r="M267" s="18">
        <f t="shared" si="21"/>
        <v>0.13680060669910174</v>
      </c>
      <c r="N267" s="18">
        <f t="shared" si="22"/>
        <v>0.23073718524118028</v>
      </c>
      <c r="O267" s="18">
        <f t="shared" si="23"/>
        <v>0.11908350076854567</v>
      </c>
      <c r="P267" s="18">
        <f t="shared" si="24"/>
        <v>0.26708658668889923</v>
      </c>
      <c r="Q267" s="12">
        <f>'HbA1c-1516'!$M$187</f>
        <v>0.17899999999999999</v>
      </c>
    </row>
    <row r="268" spans="11:17" x14ac:dyDescent="0.25">
      <c r="K268" s="11">
        <f t="shared" si="25"/>
        <v>266</v>
      </c>
      <c r="L268" s="17">
        <f t="shared" si="26"/>
        <v>266</v>
      </c>
      <c r="M268" s="18">
        <f t="shared" si="21"/>
        <v>0.136870899107573</v>
      </c>
      <c r="N268" s="18">
        <f t="shared" si="22"/>
        <v>0.23063156719455319</v>
      </c>
      <c r="O268" s="18">
        <f t="shared" si="23"/>
        <v>0.11917612395478294</v>
      </c>
      <c r="P268" s="18">
        <f t="shared" si="24"/>
        <v>0.26690521274156476</v>
      </c>
      <c r="Q268" s="12">
        <f>'HbA1c-1516'!$M$187</f>
        <v>0.17899999999999999</v>
      </c>
    </row>
    <row r="269" spans="11:17" x14ac:dyDescent="0.25">
      <c r="K269" s="11">
        <f t="shared" si="25"/>
        <v>267</v>
      </c>
      <c r="L269" s="17">
        <f t="shared" si="26"/>
        <v>267</v>
      </c>
      <c r="M269" s="18">
        <f t="shared" si="21"/>
        <v>0.13694082965325571</v>
      </c>
      <c r="N269" s="18">
        <f t="shared" si="22"/>
        <v>0.23052657172008142</v>
      </c>
      <c r="O269" s="18">
        <f t="shared" si="23"/>
        <v>0.11926829756217545</v>
      </c>
      <c r="P269" s="18">
        <f t="shared" si="24"/>
        <v>0.26672490474218208</v>
      </c>
      <c r="Q269" s="12">
        <f>'HbA1c-1516'!$M$187</f>
        <v>0.17899999999999999</v>
      </c>
    </row>
    <row r="270" spans="11:17" x14ac:dyDescent="0.25">
      <c r="K270" s="11">
        <f t="shared" si="25"/>
        <v>268</v>
      </c>
      <c r="L270" s="17">
        <f t="shared" si="26"/>
        <v>268</v>
      </c>
      <c r="M270" s="18">
        <f t="shared" si="21"/>
        <v>0.13701040147166088</v>
      </c>
      <c r="N270" s="18">
        <f t="shared" si="22"/>
        <v>0.23042219280674409</v>
      </c>
      <c r="O270" s="18">
        <f t="shared" si="23"/>
        <v>0.11936002528780509</v>
      </c>
      <c r="P270" s="18">
        <f t="shared" si="24"/>
        <v>0.26654565247338724</v>
      </c>
      <c r="Q270" s="12">
        <f>'HbA1c-1516'!$M$187</f>
        <v>0.17899999999999999</v>
      </c>
    </row>
    <row r="271" spans="11:17" x14ac:dyDescent="0.25">
      <c r="K271" s="11">
        <f t="shared" si="25"/>
        <v>269</v>
      </c>
      <c r="L271" s="17">
        <f t="shared" si="26"/>
        <v>269</v>
      </c>
      <c r="M271" s="18">
        <f t="shared" si="21"/>
        <v>0.13707961766010629</v>
      </c>
      <c r="N271" s="18">
        <f t="shared" si="22"/>
        <v>0.23031842452384585</v>
      </c>
      <c r="O271" s="18">
        <f t="shared" si="23"/>
        <v>0.11945131078585242</v>
      </c>
      <c r="P271" s="18">
        <f t="shared" si="24"/>
        <v>0.26636744585304833</v>
      </c>
      <c r="Q271" s="12">
        <f>'HbA1c-1516'!$M$187</f>
        <v>0.17899999999999999</v>
      </c>
    </row>
    <row r="272" spans="11:17" x14ac:dyDescent="0.25">
      <c r="K272" s="11">
        <f t="shared" si="25"/>
        <v>270</v>
      </c>
      <c r="L272" s="17">
        <f t="shared" si="26"/>
        <v>270</v>
      </c>
      <c r="M272" s="18">
        <f t="shared" si="21"/>
        <v>0.13714848127831594</v>
      </c>
      <c r="N272" s="18">
        <f t="shared" si="22"/>
        <v>0.23021526101964926</v>
      </c>
      <c r="O272" s="18">
        <f t="shared" si="23"/>
        <v>0.11954215766823946</v>
      </c>
      <c r="P272" s="18">
        <f t="shared" si="24"/>
        <v>0.26619027493198882</v>
      </c>
      <c r="Q272" s="12">
        <f>'HbA1c-1516'!$M$187</f>
        <v>0.17899999999999999</v>
      </c>
    </row>
    <row r="273" spans="11:17" x14ac:dyDescent="0.25">
      <c r="K273" s="11">
        <f t="shared" si="25"/>
        <v>271</v>
      </c>
      <c r="L273" s="17">
        <f t="shared" si="26"/>
        <v>271</v>
      </c>
      <c r="M273" s="18">
        <f t="shared" si="21"/>
        <v>0.13721699534900716</v>
      </c>
      <c r="N273" s="18">
        <f t="shared" si="22"/>
        <v>0.23011269652003488</v>
      </c>
      <c r="O273" s="18">
        <f t="shared" si="23"/>
        <v>0.11963256950526052</v>
      </c>
      <c r="P273" s="18">
        <f t="shared" si="24"/>
        <v>0.2660141298917556</v>
      </c>
      <c r="Q273" s="12">
        <f>'HbA1c-1516'!$M$187</f>
        <v>0.17899999999999999</v>
      </c>
    </row>
    <row r="274" spans="11:17" x14ac:dyDescent="0.25">
      <c r="K274" s="11">
        <f t="shared" si="25"/>
        <v>272</v>
      </c>
      <c r="L274" s="17">
        <f t="shared" si="26"/>
        <v>272</v>
      </c>
      <c r="M274" s="18">
        <f t="shared" si="21"/>
        <v>0.1372851628584672</v>
      </c>
      <c r="N274" s="18">
        <f t="shared" si="22"/>
        <v>0.23001072532718933</v>
      </c>
      <c r="O274" s="18">
        <f t="shared" si="23"/>
        <v>0.11972254982620155</v>
      </c>
      <c r="P274" s="18">
        <f t="shared" si="24"/>
        <v>0.26583900104243358</v>
      </c>
      <c r="Q274" s="12">
        <f>'HbA1c-1516'!$M$187</f>
        <v>0.17899999999999999</v>
      </c>
    </row>
    <row r="275" spans="11:17" x14ac:dyDescent="0.25">
      <c r="K275" s="11">
        <f t="shared" si="25"/>
        <v>273</v>
      </c>
      <c r="L275" s="17">
        <f t="shared" si="26"/>
        <v>273</v>
      </c>
      <c r="M275" s="18">
        <f t="shared" si="21"/>
        <v>0.13735298675711874</v>
      </c>
      <c r="N275" s="18">
        <f t="shared" si="22"/>
        <v>0.2299093418183201</v>
      </c>
      <c r="O275" s="18">
        <f t="shared" si="23"/>
        <v>0.1198121021199483</v>
      </c>
      <c r="P275" s="18">
        <f t="shared" si="24"/>
        <v>0.26566487882050405</v>
      </c>
      <c r="Q275" s="12">
        <f>'HbA1c-1516'!$M$187</f>
        <v>0.17899999999999999</v>
      </c>
    </row>
    <row r="276" spans="11:17" x14ac:dyDescent="0.25">
      <c r="K276" s="11">
        <f t="shared" si="25"/>
        <v>274</v>
      </c>
      <c r="L276" s="17">
        <f t="shared" si="26"/>
        <v>274</v>
      </c>
      <c r="M276" s="18">
        <f t="shared" si="21"/>
        <v>0.13742046996007432</v>
      </c>
      <c r="N276" s="18">
        <f t="shared" si="22"/>
        <v>0.22980854044439653</v>
      </c>
      <c r="O276" s="18">
        <f t="shared" si="23"/>
        <v>0.11990122983558336</v>
      </c>
      <c r="P276" s="18">
        <f t="shared" si="24"/>
        <v>0.26549175378674678</v>
      </c>
      <c r="Q276" s="12">
        <f>'HbA1c-1516'!$M$187</f>
        <v>0.17899999999999999</v>
      </c>
    </row>
    <row r="277" spans="11:17" x14ac:dyDescent="0.25">
      <c r="K277" s="11">
        <f t="shared" si="25"/>
        <v>275</v>
      </c>
      <c r="L277" s="17">
        <f t="shared" si="26"/>
        <v>275</v>
      </c>
      <c r="M277" s="18">
        <f t="shared" si="21"/>
        <v>0.13748761534768061</v>
      </c>
      <c r="N277" s="18">
        <f t="shared" si="22"/>
        <v>0.22970831572891667</v>
      </c>
      <c r="O277" s="18">
        <f t="shared" si="23"/>
        <v>0.11998993638297227</v>
      </c>
      <c r="P277" s="18">
        <f t="shared" si="24"/>
        <v>0.26531961662418352</v>
      </c>
      <c r="Q277" s="12">
        <f>'HbA1c-1516'!$M$187</f>
        <v>0.17899999999999999</v>
      </c>
    </row>
    <row r="278" spans="11:17" x14ac:dyDescent="0.25">
      <c r="K278" s="11">
        <f t="shared" si="25"/>
        <v>276</v>
      </c>
      <c r="L278" s="17">
        <f t="shared" si="26"/>
        <v>276</v>
      </c>
      <c r="M278" s="18">
        <f t="shared" si="21"/>
        <v>0.13755442576605234</v>
      </c>
      <c r="N278" s="18">
        <f t="shared" si="22"/>
        <v>0.22960866226669877</v>
      </c>
      <c r="O278" s="18">
        <f t="shared" si="23"/>
        <v>0.12007822513333941</v>
      </c>
      <c r="P278" s="18">
        <f t="shared" si="24"/>
        <v>0.26514845813606347</v>
      </c>
      <c r="Q278" s="12">
        <f>'HbA1c-1516'!$M$187</f>
        <v>0.17899999999999999</v>
      </c>
    </row>
    <row r="279" spans="11:17" x14ac:dyDescent="0.25">
      <c r="K279" s="11">
        <f t="shared" si="25"/>
        <v>277</v>
      </c>
      <c r="L279" s="17">
        <f t="shared" si="26"/>
        <v>277</v>
      </c>
      <c r="M279" s="18">
        <f t="shared" si="21"/>
        <v>0.13762090402759625</v>
      </c>
      <c r="N279" s="18">
        <f t="shared" si="22"/>
        <v>0.22950957472269792</v>
      </c>
      <c r="O279" s="18">
        <f t="shared" si="23"/>
        <v>0.12016609941983308</v>
      </c>
      <c r="P279" s="18">
        <f t="shared" si="24"/>
        <v>0.26497826924388879</v>
      </c>
      <c r="Q279" s="12">
        <f>'HbA1c-1516'!$M$187</f>
        <v>0.17899999999999999</v>
      </c>
    </row>
    <row r="280" spans="11:17" x14ac:dyDescent="0.25">
      <c r="K280" s="11">
        <f t="shared" si="25"/>
        <v>278</v>
      </c>
      <c r="L280" s="17">
        <f t="shared" si="26"/>
        <v>278</v>
      </c>
      <c r="M280" s="18">
        <f t="shared" si="21"/>
        <v>0.137687052911525</v>
      </c>
      <c r="N280" s="18">
        <f t="shared" si="22"/>
        <v>0.22941104783084545</v>
      </c>
      <c r="O280" s="18">
        <f t="shared" si="23"/>
        <v>0.12025356253808091</v>
      </c>
      <c r="P280" s="18">
        <f t="shared" si="24"/>
        <v>0.26480904098547914</v>
      </c>
      <c r="Q280" s="12">
        <f>'HbA1c-1516'!$M$187</f>
        <v>0.17899999999999999</v>
      </c>
    </row>
    <row r="281" spans="11:17" x14ac:dyDescent="0.25">
      <c r="K281" s="11">
        <f t="shared" si="25"/>
        <v>279</v>
      </c>
      <c r="L281" s="17">
        <f t="shared" si="26"/>
        <v>279</v>
      </c>
      <c r="M281" s="18">
        <f t="shared" si="21"/>
        <v>0.13775287516436188</v>
      </c>
      <c r="N281" s="18">
        <f t="shared" si="22"/>
        <v>0.22931307639291265</v>
      </c>
      <c r="O281" s="18">
        <f t="shared" si="23"/>
        <v>0.12034061774673489</v>
      </c>
      <c r="P281" s="18">
        <f t="shared" si="24"/>
        <v>0.264640764513075</v>
      </c>
      <c r="Q281" s="12">
        <f>'HbA1c-1516'!$M$187</f>
        <v>0.17899999999999999</v>
      </c>
    </row>
    <row r="282" spans="11:17" x14ac:dyDescent="0.25">
      <c r="K282" s="11">
        <f t="shared" si="25"/>
        <v>280</v>
      </c>
      <c r="L282" s="17">
        <f t="shared" si="26"/>
        <v>280</v>
      </c>
      <c r="M282" s="18">
        <f t="shared" si="21"/>
        <v>0.13781837350043591</v>
      </c>
      <c r="N282" s="18">
        <f t="shared" si="22"/>
        <v>0.22921565527739657</v>
      </c>
      <c r="O282" s="18">
        <f t="shared" si="23"/>
        <v>0.12042726826800722</v>
      </c>
      <c r="P282" s="18">
        <f t="shared" si="24"/>
        <v>0.26447343109147825</v>
      </c>
      <c r="Q282" s="12">
        <f>'HbA1c-1516'!$M$187</f>
        <v>0.17899999999999999</v>
      </c>
    </row>
    <row r="283" spans="11:17" x14ac:dyDescent="0.25">
      <c r="K283" s="11">
        <f t="shared" si="25"/>
        <v>281</v>
      </c>
      <c r="L283" s="17">
        <f t="shared" si="26"/>
        <v>281</v>
      </c>
      <c r="M283" s="18">
        <f t="shared" si="21"/>
        <v>0.13788355060236768</v>
      </c>
      <c r="N283" s="18">
        <f t="shared" si="22"/>
        <v>0.22911877941842834</v>
      </c>
      <c r="O283" s="18">
        <f t="shared" si="23"/>
        <v>0.12051351728819611</v>
      </c>
      <c r="P283" s="18">
        <f t="shared" si="24"/>
        <v>0.26430703209622952</v>
      </c>
      <c r="Q283" s="12">
        <f>'HbA1c-1516'!$M$187</f>
        <v>0.17899999999999999</v>
      </c>
    </row>
    <row r="284" spans="11:17" x14ac:dyDescent="0.25">
      <c r="K284" s="11">
        <f t="shared" si="25"/>
        <v>282</v>
      </c>
      <c r="L284" s="17">
        <f t="shared" si="26"/>
        <v>282</v>
      </c>
      <c r="M284" s="18">
        <f t="shared" si="21"/>
        <v>0.13794840912154646</v>
      </c>
      <c r="N284" s="18">
        <f t="shared" si="22"/>
        <v>0.22902244381470294</v>
      </c>
      <c r="O284" s="18">
        <f t="shared" si="23"/>
        <v>0.12059936795820259</v>
      </c>
      <c r="P284" s="18">
        <f t="shared" si="24"/>
        <v>0.26414155901182113</v>
      </c>
      <c r="Q284" s="12">
        <f>'HbA1c-1516'!$M$187</f>
        <v>0.17899999999999999</v>
      </c>
    </row>
    <row r="285" spans="11:17" x14ac:dyDescent="0.25">
      <c r="K285" s="11">
        <f t="shared" si="25"/>
        <v>283</v>
      </c>
      <c r="L285" s="17">
        <f t="shared" si="26"/>
        <v>283</v>
      </c>
      <c r="M285" s="18">
        <f t="shared" si="21"/>
        <v>0.13801295167859845</v>
      </c>
      <c r="N285" s="18">
        <f t="shared" si="22"/>
        <v>0.22892664352843045</v>
      </c>
      <c r="O285" s="18">
        <f t="shared" si="23"/>
        <v>0.12068482339403845</v>
      </c>
      <c r="P285" s="18">
        <f t="shared" si="24"/>
        <v>0.26397700342994507</v>
      </c>
      <c r="Q285" s="12">
        <f>'HbA1c-1516'!$M$187</f>
        <v>0.17899999999999999</v>
      </c>
    </row>
    <row r="286" spans="11:17" x14ac:dyDescent="0.25">
      <c r="K286" s="11">
        <f t="shared" si="25"/>
        <v>284</v>
      </c>
      <c r="L286" s="17">
        <f t="shared" si="26"/>
        <v>284</v>
      </c>
      <c r="M286" s="18">
        <f t="shared" si="21"/>
        <v>0.1380771808638464</v>
      </c>
      <c r="N286" s="18">
        <f t="shared" si="22"/>
        <v>0.22883137368430742</v>
      </c>
      <c r="O286" s="18">
        <f t="shared" si="23"/>
        <v>0.12076988667732451</v>
      </c>
      <c r="P286" s="18">
        <f t="shared" si="24"/>
        <v>0.26381335704777537</v>
      </c>
      <c r="Q286" s="12">
        <f>'HbA1c-1516'!$M$187</f>
        <v>0.17899999999999999</v>
      </c>
    </row>
    <row r="287" spans="11:17" x14ac:dyDescent="0.25">
      <c r="K287" s="11">
        <f t="shared" si="25"/>
        <v>285</v>
      </c>
      <c r="L287" s="17">
        <f t="shared" si="26"/>
        <v>285</v>
      </c>
      <c r="M287" s="18">
        <f t="shared" si="21"/>
        <v>0.13814109923776072</v>
      </c>
      <c r="N287" s="18">
        <f t="shared" si="22"/>
        <v>0.22873662946850937</v>
      </c>
      <c r="O287" s="18">
        <f t="shared" si="23"/>
        <v>0.12085456085578108</v>
      </c>
      <c r="P287" s="18">
        <f t="shared" si="24"/>
        <v>0.26365061166628351</v>
      </c>
      <c r="Q287" s="12">
        <f>'HbA1c-1516'!$M$187</f>
        <v>0.17899999999999999</v>
      </c>
    </row>
    <row r="288" spans="11:17" x14ac:dyDescent="0.25">
      <c r="K288" s="11">
        <f t="shared" si="25"/>
        <v>286</v>
      </c>
      <c r="L288" s="17">
        <f t="shared" si="26"/>
        <v>286</v>
      </c>
      <c r="M288" s="18">
        <f t="shared" si="21"/>
        <v>0.13820470933140278</v>
      </c>
      <c r="N288" s="18">
        <f t="shared" si="22"/>
        <v>0.22864240612770181</v>
      </c>
      <c r="O288" s="18">
        <f t="shared" si="23"/>
        <v>0.12093884894370908</v>
      </c>
      <c r="P288" s="18">
        <f t="shared" si="24"/>
        <v>0.26348875918858639</v>
      </c>
      <c r="Q288" s="12">
        <f>'HbA1c-1516'!$M$187</f>
        <v>0.17899999999999999</v>
      </c>
    </row>
    <row r="289" spans="11:17" x14ac:dyDescent="0.25">
      <c r="K289" s="11">
        <f t="shared" si="25"/>
        <v>287</v>
      </c>
      <c r="L289" s="17">
        <f t="shared" si="26"/>
        <v>287</v>
      </c>
      <c r="M289" s="18">
        <f t="shared" si="21"/>
        <v>0.1382680136468597</v>
      </c>
      <c r="N289" s="18">
        <f t="shared" si="22"/>
        <v>0.22854869896807181</v>
      </c>
      <c r="O289" s="18">
        <f t="shared" si="23"/>
        <v>0.12102275392246332</v>
      </c>
      <c r="P289" s="18">
        <f t="shared" si="24"/>
        <v>0.2633277916183267</v>
      </c>
      <c r="Q289" s="12">
        <f>'HbA1c-1516'!$M$187</f>
        <v>0.17899999999999999</v>
      </c>
    </row>
    <row r="290" spans="11:17" x14ac:dyDescent="0.25">
      <c r="K290" s="11">
        <f t="shared" si="25"/>
        <v>288</v>
      </c>
      <c r="L290" s="17">
        <f t="shared" si="26"/>
        <v>288</v>
      </c>
      <c r="M290" s="18">
        <f t="shared" si="21"/>
        <v>0.13833101465767156</v>
      </c>
      <c r="N290" s="18">
        <f t="shared" si="22"/>
        <v>0.22845550335437734</v>
      </c>
      <c r="O290" s="18">
        <f t="shared" si="23"/>
        <v>0.12110627874091734</v>
      </c>
      <c r="P290" s="18">
        <f t="shared" si="24"/>
        <v>0.26316770105808385</v>
      </c>
      <c r="Q290" s="12">
        <f>'HbA1c-1516'!$M$187</f>
        <v>0.17899999999999999</v>
      </c>
    </row>
    <row r="291" spans="11:17" x14ac:dyDescent="0.25">
      <c r="K291" s="11">
        <f t="shared" si="25"/>
        <v>289</v>
      </c>
      <c r="L291" s="17">
        <f t="shared" si="26"/>
        <v>289</v>
      </c>
      <c r="M291" s="18">
        <f t="shared" si="21"/>
        <v>0.13839371480925081</v>
      </c>
      <c r="N291" s="18">
        <f t="shared" si="22"/>
        <v>0.22836281470901562</v>
      </c>
      <c r="O291" s="18">
        <f t="shared" si="23"/>
        <v>0.12118942631592017</v>
      </c>
      <c r="P291" s="18">
        <f t="shared" si="24"/>
        <v>0.26300847970781555</v>
      </c>
      <c r="Q291" s="12">
        <f>'HbA1c-1516'!$M$187</f>
        <v>0.17899999999999999</v>
      </c>
    </row>
    <row r="292" spans="11:17" x14ac:dyDescent="0.25">
      <c r="K292" s="11">
        <f t="shared" si="25"/>
        <v>290</v>
      </c>
      <c r="L292" s="17">
        <f t="shared" si="26"/>
        <v>290</v>
      </c>
      <c r="M292" s="18">
        <f t="shared" si="21"/>
        <v>0.13845611651929429</v>
      </c>
      <c r="N292" s="18">
        <f t="shared" si="22"/>
        <v>0.22827062851110949</v>
      </c>
      <c r="O292" s="18">
        <f t="shared" si="23"/>
        <v>0.12127219953274541</v>
      </c>
      <c r="P292" s="18">
        <f t="shared" si="24"/>
        <v>0.26285011986332923</v>
      </c>
      <c r="Q292" s="12">
        <f>'HbA1c-1516'!$M$187</f>
        <v>0.17899999999999999</v>
      </c>
    </row>
    <row r="293" spans="11:17" x14ac:dyDescent="0.25">
      <c r="K293" s="11">
        <f t="shared" si="25"/>
        <v>291</v>
      </c>
      <c r="L293" s="17">
        <f t="shared" si="26"/>
        <v>291</v>
      </c>
      <c r="M293" s="18">
        <f t="shared" si="21"/>
        <v>0.13851822217818749</v>
      </c>
      <c r="N293" s="18">
        <f t="shared" si="22"/>
        <v>0.22817894029561098</v>
      </c>
      <c r="O293" s="18">
        <f t="shared" si="23"/>
        <v>0.1213546012455325</v>
      </c>
      <c r="P293" s="18">
        <f t="shared" si="24"/>
        <v>0.26269261391478277</v>
      </c>
      <c r="Q293" s="12">
        <f>'HbA1c-1516'!$M$187</f>
        <v>0.17899999999999999</v>
      </c>
    </row>
    <row r="294" spans="11:17" x14ac:dyDescent="0.25">
      <c r="K294" s="11">
        <f t="shared" si="25"/>
        <v>292</v>
      </c>
      <c r="L294" s="17">
        <f t="shared" si="26"/>
        <v>292</v>
      </c>
      <c r="M294" s="18">
        <f t="shared" si="21"/>
        <v>0.13858003414940212</v>
      </c>
      <c r="N294" s="18">
        <f t="shared" si="22"/>
        <v>0.22808774565242226</v>
      </c>
      <c r="O294" s="18">
        <f t="shared" si="23"/>
        <v>0.12143663427772029</v>
      </c>
      <c r="P294" s="18">
        <f t="shared" si="24"/>
        <v>0.26253595434521287</v>
      </c>
      <c r="Q294" s="12">
        <f>'HbA1c-1516'!$M$187</f>
        <v>0.17899999999999999</v>
      </c>
    </row>
    <row r="295" spans="11:17" x14ac:dyDescent="0.25">
      <c r="K295" s="11">
        <f t="shared" si="25"/>
        <v>293</v>
      </c>
      <c r="L295" s="17">
        <f t="shared" si="26"/>
        <v>293</v>
      </c>
      <c r="M295" s="18">
        <f t="shared" si="21"/>
        <v>0.13864155476988618</v>
      </c>
      <c r="N295" s="18">
        <f t="shared" si="22"/>
        <v>0.22799704022553349</v>
      </c>
      <c r="O295" s="18">
        <f t="shared" si="23"/>
        <v>0.12151830142247359</v>
      </c>
      <c r="P295" s="18">
        <f t="shared" si="24"/>
        <v>0.26238013372909225</v>
      </c>
      <c r="Q295" s="12">
        <f>'HbA1c-1516'!$M$187</f>
        <v>0.17899999999999999</v>
      </c>
    </row>
    <row r="296" spans="11:17" x14ac:dyDescent="0.25">
      <c r="K296" s="11">
        <f t="shared" si="25"/>
        <v>294</v>
      </c>
      <c r="L296" s="17">
        <f t="shared" si="26"/>
        <v>294</v>
      </c>
      <c r="M296" s="18">
        <f t="shared" si="21"/>
        <v>0.13870278635044747</v>
      </c>
      <c r="N296" s="18">
        <f t="shared" si="22"/>
        <v>0.22790681971217713</v>
      </c>
      <c r="O296" s="18">
        <f t="shared" si="23"/>
        <v>0.12159960544310199</v>
      </c>
      <c r="P296" s="18">
        <f t="shared" si="24"/>
        <v>0.26222514473091335</v>
      </c>
      <c r="Q296" s="12">
        <f>'HbA1c-1516'!$M$187</f>
        <v>0.17899999999999999</v>
      </c>
    </row>
    <row r="297" spans="11:17" x14ac:dyDescent="0.25">
      <c r="K297" s="11">
        <f t="shared" si="25"/>
        <v>295</v>
      </c>
      <c r="L297" s="17">
        <f t="shared" si="26"/>
        <v>295</v>
      </c>
      <c r="M297" s="18">
        <f t="shared" si="21"/>
        <v>0.13876373117612992</v>
      </c>
      <c r="N297" s="18">
        <f t="shared" si="22"/>
        <v>0.22781707986199778</v>
      </c>
      <c r="O297" s="18">
        <f t="shared" si="23"/>
        <v>0.12168054907347202</v>
      </c>
      <c r="P297" s="18">
        <f t="shared" si="24"/>
        <v>0.26207098010379887</v>
      </c>
      <c r="Q297" s="12">
        <f>'HbA1c-1516'!$M$187</f>
        <v>0.17899999999999999</v>
      </c>
    </row>
    <row r="298" spans="11:17" x14ac:dyDescent="0.25">
      <c r="K298" s="11">
        <f t="shared" si="25"/>
        <v>296</v>
      </c>
      <c r="L298" s="17">
        <f t="shared" si="26"/>
        <v>296</v>
      </c>
      <c r="M298" s="18">
        <f t="shared" si="21"/>
        <v>0.13882439150658357</v>
      </c>
      <c r="N298" s="18">
        <f t="shared" si="22"/>
        <v>0.22772781647623858</v>
      </c>
      <c r="O298" s="18">
        <f t="shared" si="23"/>
        <v>0.12176113501841197</v>
      </c>
      <c r="P298" s="18">
        <f t="shared" si="24"/>
        <v>0.26191763268813811</v>
      </c>
      <c r="Q298" s="12">
        <f>'HbA1c-1516'!$M$187</f>
        <v>0.17899999999999999</v>
      </c>
    </row>
    <row r="299" spans="11:17" x14ac:dyDescent="0.25">
      <c r="K299" s="11">
        <f t="shared" si="25"/>
        <v>297</v>
      </c>
      <c r="L299" s="17">
        <f t="shared" si="26"/>
        <v>297</v>
      </c>
      <c r="M299" s="18">
        <f t="shared" si="21"/>
        <v>0.13888476957642817</v>
      </c>
      <c r="N299" s="18">
        <f t="shared" si="22"/>
        <v>0.22763902540694217</v>
      </c>
      <c r="O299" s="18">
        <f t="shared" si="23"/>
        <v>0.12184136595411027</v>
      </c>
      <c r="P299" s="18">
        <f t="shared" si="24"/>
        <v>0.26176509541024928</v>
      </c>
      <c r="Q299" s="12">
        <f>'HbA1c-1516'!$M$187</f>
        <v>0.17899999999999999</v>
      </c>
    </row>
    <row r="300" spans="11:17" x14ac:dyDescent="0.25">
      <c r="K300" s="11">
        <f t="shared" si="25"/>
        <v>298</v>
      </c>
      <c r="L300" s="17">
        <f t="shared" si="26"/>
        <v>298</v>
      </c>
      <c r="M300" s="18">
        <f t="shared" si="21"/>
        <v>0.13894486759561009</v>
      </c>
      <c r="N300" s="18">
        <f t="shared" si="22"/>
        <v>0.22755070255616708</v>
      </c>
      <c r="O300" s="18">
        <f t="shared" si="23"/>
        <v>0.12192124452850679</v>
      </c>
      <c r="P300" s="18">
        <f t="shared" si="24"/>
        <v>0.26161336128106616</v>
      </c>
      <c r="Q300" s="12">
        <f>'HbA1c-1516'!$M$187</f>
        <v>0.17899999999999999</v>
      </c>
    </row>
    <row r="301" spans="11:17" x14ac:dyDescent="0.25">
      <c r="K301" s="11">
        <f t="shared" si="25"/>
        <v>299</v>
      </c>
      <c r="L301" s="17">
        <f t="shared" si="26"/>
        <v>299</v>
      </c>
      <c r="M301" s="18">
        <f t="shared" si="21"/>
        <v>0.13900468774975311</v>
      </c>
      <c r="N301" s="18">
        <f t="shared" si="22"/>
        <v>0.2274628438752187</v>
      </c>
      <c r="O301" s="18">
        <f t="shared" si="23"/>
        <v>0.12200077336167783</v>
      </c>
      <c r="P301" s="18">
        <f t="shared" si="24"/>
        <v>0.26146242339484893</v>
      </c>
      <c r="Q301" s="12">
        <f>'HbA1c-1516'!$M$187</f>
        <v>0.17899999999999999</v>
      </c>
    </row>
    <row r="302" spans="11:17" x14ac:dyDescent="0.25">
      <c r="K302" s="11">
        <f t="shared" si="25"/>
        <v>300</v>
      </c>
      <c r="L302" s="17">
        <f t="shared" si="26"/>
        <v>300</v>
      </c>
      <c r="M302" s="18">
        <f t="shared" si="21"/>
        <v>0.13906423220050321</v>
      </c>
      <c r="N302" s="18">
        <f t="shared" si="22"/>
        <v>0.22737544536389456</v>
      </c>
      <c r="O302" s="18">
        <f t="shared" si="23"/>
        <v>0.12207995504621466</v>
      </c>
      <c r="P302" s="18">
        <f t="shared" si="24"/>
        <v>0.26131227492791975</v>
      </c>
      <c r="Q302" s="12">
        <f>'HbA1c-1516'!$M$187</f>
        <v>0.17899999999999999</v>
      </c>
    </row>
    <row r="303" spans="11:17" x14ac:dyDescent="0.25">
      <c r="K303" s="11">
        <f t="shared" si="25"/>
        <v>301</v>
      </c>
      <c r="L303" s="17">
        <f t="shared" si="26"/>
        <v>301</v>
      </c>
      <c r="M303" s="18">
        <f t="shared" si="21"/>
        <v>0.13912350308586749</v>
      </c>
      <c r="N303" s="18">
        <f t="shared" si="22"/>
        <v>0.2272885030697438</v>
      </c>
      <c r="O303" s="18">
        <f t="shared" si="23"/>
        <v>0.12215879214759578</v>
      </c>
      <c r="P303" s="18">
        <f t="shared" si="24"/>
        <v>0.26116290913742052</v>
      </c>
      <c r="Q303" s="12">
        <f>'HbA1c-1516'!$M$187</f>
        <v>0.17899999999999999</v>
      </c>
    </row>
    <row r="304" spans="11:17" x14ac:dyDescent="0.25">
      <c r="K304" s="11">
        <f t="shared" si="25"/>
        <v>302</v>
      </c>
      <c r="L304" s="17">
        <f t="shared" si="26"/>
        <v>302</v>
      </c>
      <c r="M304" s="18">
        <f t="shared" si="21"/>
        <v>0.13918250252054684</v>
      </c>
      <c r="N304" s="18">
        <f t="shared" si="22"/>
        <v>0.22720201308734006</v>
      </c>
      <c r="O304" s="18">
        <f t="shared" si="23"/>
        <v>0.12223728720455279</v>
      </c>
      <c r="P304" s="18">
        <f t="shared" si="24"/>
        <v>0.26101431936009406</v>
      </c>
      <c r="Q304" s="12">
        <f>'HbA1c-1516'!$M$187</f>
        <v>0.17899999999999999</v>
      </c>
    </row>
    <row r="305" spans="11:17" x14ac:dyDescent="0.25">
      <c r="K305" s="11">
        <f t="shared" si="25"/>
        <v>303</v>
      </c>
      <c r="L305" s="17">
        <f t="shared" si="26"/>
        <v>303</v>
      </c>
      <c r="M305" s="18">
        <f t="shared" si="21"/>
        <v>0.13924123259626331</v>
      </c>
      <c r="N305" s="18">
        <f t="shared" si="22"/>
        <v>0.22711597155756807</v>
      </c>
      <c r="O305" s="18">
        <f t="shared" si="23"/>
        <v>0.12231544272943048</v>
      </c>
      <c r="P305" s="18">
        <f t="shared" si="24"/>
        <v>0.2608664990110876</v>
      </c>
      <c r="Q305" s="12">
        <f>'HbA1c-1516'!$M$187</f>
        <v>0.17899999999999999</v>
      </c>
    </row>
    <row r="306" spans="11:17" x14ac:dyDescent="0.25">
      <c r="K306" s="11">
        <f t="shared" si="25"/>
        <v>304</v>
      </c>
      <c r="L306" s="17">
        <f t="shared" si="26"/>
        <v>304</v>
      </c>
      <c r="M306" s="18">
        <f t="shared" si="21"/>
        <v>0.13929969538208153</v>
      </c>
      <c r="N306" s="18">
        <f t="shared" si="22"/>
        <v>0.22703037466692352</v>
      </c>
      <c r="O306" s="18">
        <f t="shared" si="23"/>
        <v>0.12239326120854102</v>
      </c>
      <c r="P306" s="18">
        <f t="shared" si="24"/>
        <v>0.26071944158277777</v>
      </c>
      <c r="Q306" s="12">
        <f>'HbA1c-1516'!$M$187</f>
        <v>0.17899999999999999</v>
      </c>
    </row>
    <row r="307" spans="11:17" x14ac:dyDescent="0.25">
      <c r="K307" s="11">
        <f t="shared" si="25"/>
        <v>305</v>
      </c>
      <c r="L307" s="17">
        <f t="shared" si="26"/>
        <v>305</v>
      </c>
      <c r="M307" s="18">
        <f t="shared" si="21"/>
        <v>0.13935789292472495</v>
      </c>
      <c r="N307" s="18">
        <f t="shared" si="22"/>
        <v>0.22694521864682524</v>
      </c>
      <c r="O307" s="18">
        <f t="shared" si="23"/>
        <v>0.12247074510251191</v>
      </c>
      <c r="P307" s="18">
        <f t="shared" si="24"/>
        <v>0.26057314064361703</v>
      </c>
      <c r="Q307" s="12">
        <f>'HbA1c-1516'!$M$187</f>
        <v>0.17899999999999999</v>
      </c>
    </row>
    <row r="308" spans="11:17" x14ac:dyDescent="0.25">
      <c r="K308" s="11">
        <f t="shared" si="25"/>
        <v>306</v>
      </c>
      <c r="L308" s="17">
        <f t="shared" si="26"/>
        <v>306</v>
      </c>
      <c r="M308" s="18">
        <f t="shared" si="21"/>
        <v>0.13941582724888629</v>
      </c>
      <c r="N308" s="18">
        <f t="shared" si="22"/>
        <v>0.22686049977294048</v>
      </c>
      <c r="O308" s="18">
        <f t="shared" si="23"/>
        <v>0.1225478968466286</v>
      </c>
      <c r="P308" s="18">
        <f t="shared" si="24"/>
        <v>0.26042758983700132</v>
      </c>
      <c r="Q308" s="12">
        <f>'HbA1c-1516'!$M$187</f>
        <v>0.17899999999999999</v>
      </c>
    </row>
    <row r="309" spans="11:17" x14ac:dyDescent="0.25">
      <c r="K309" s="11">
        <f t="shared" si="25"/>
        <v>307</v>
      </c>
      <c r="L309" s="17">
        <f t="shared" si="26"/>
        <v>307</v>
      </c>
      <c r="M309" s="18">
        <f t="shared" si="21"/>
        <v>0.13947350035753306</v>
      </c>
      <c r="N309" s="18">
        <f t="shared" si="22"/>
        <v>0.22677621436452228</v>
      </c>
      <c r="O309" s="18">
        <f t="shared" si="23"/>
        <v>0.12262471885117165</v>
      </c>
      <c r="P309" s="18">
        <f t="shared" si="24"/>
        <v>0.26028278288015755</v>
      </c>
      <c r="Q309" s="12">
        <f>'HbA1c-1516'!$M$187</f>
        <v>0.17899999999999999</v>
      </c>
    </row>
    <row r="310" spans="11:17" x14ac:dyDescent="0.25">
      <c r="K310" s="11">
        <f t="shared" si="25"/>
        <v>308</v>
      </c>
      <c r="L310" s="17">
        <f t="shared" si="26"/>
        <v>308</v>
      </c>
      <c r="M310" s="18">
        <f t="shared" si="21"/>
        <v>0.13953091423220795</v>
      </c>
      <c r="N310" s="18">
        <f t="shared" si="22"/>
        <v>0.22669235878375901</v>
      </c>
      <c r="O310" s="18">
        <f t="shared" si="23"/>
        <v>0.12270121350174786</v>
      </c>
      <c r="P310" s="18">
        <f t="shared" si="24"/>
        <v>0.26013871356305202</v>
      </c>
      <c r="Q310" s="12">
        <f>'HbA1c-1516'!$M$187</f>
        <v>0.17899999999999999</v>
      </c>
    </row>
    <row r="311" spans="11:17" x14ac:dyDescent="0.25">
      <c r="K311" s="11">
        <f t="shared" si="25"/>
        <v>309</v>
      </c>
      <c r="L311" s="17">
        <f t="shared" si="26"/>
        <v>309</v>
      </c>
      <c r="M311" s="18">
        <f t="shared" si="21"/>
        <v>0.13958807083332356</v>
      </c>
      <c r="N311" s="18">
        <f t="shared" si="22"/>
        <v>0.22660892943513547</v>
      </c>
      <c r="O311" s="18">
        <f t="shared" si="23"/>
        <v>0.12277738315961646</v>
      </c>
      <c r="P311" s="18">
        <f t="shared" si="24"/>
        <v>0.25999537574731707</v>
      </c>
      <c r="Q311" s="12">
        <f>'HbA1c-1516'!$M$187</f>
        <v>0.17899999999999999</v>
      </c>
    </row>
    <row r="312" spans="11:17" x14ac:dyDescent="0.25">
      <c r="K312" s="11">
        <f t="shared" si="25"/>
        <v>310</v>
      </c>
      <c r="L312" s="17">
        <f t="shared" si="26"/>
        <v>310</v>
      </c>
      <c r="M312" s="18">
        <f t="shared" si="21"/>
        <v>0.1396449721004529</v>
      </c>
      <c r="N312" s="18">
        <f t="shared" si="22"/>
        <v>0.22652592276480571</v>
      </c>
      <c r="O312" s="18">
        <f t="shared" si="23"/>
        <v>0.12285323016200995</v>
      </c>
      <c r="P312" s="18">
        <f t="shared" si="24"/>
        <v>0.25985276336519858</v>
      </c>
      <c r="Q312" s="12">
        <f>'HbA1c-1516'!$M$187</f>
        <v>0.17899999999999999</v>
      </c>
    </row>
    <row r="313" spans="11:17" x14ac:dyDescent="0.25">
      <c r="K313" s="11">
        <f t="shared" si="25"/>
        <v>311</v>
      </c>
      <c r="L313" s="17">
        <f t="shared" si="26"/>
        <v>311</v>
      </c>
      <c r="M313" s="18">
        <f t="shared" si="21"/>
        <v>0.13970161995261465</v>
      </c>
      <c r="N313" s="18">
        <f t="shared" si="22"/>
        <v>0.22644333525997709</v>
      </c>
      <c r="O313" s="18">
        <f t="shared" si="23"/>
        <v>0.12292875682244971</v>
      </c>
      <c r="P313" s="18">
        <f t="shared" si="24"/>
        <v>0.25971087041852081</v>
      </c>
      <c r="Q313" s="12">
        <f>'HbA1c-1516'!$M$187</f>
        <v>0.17899999999999999</v>
      </c>
    </row>
    <row r="314" spans="11:17" x14ac:dyDescent="0.25">
      <c r="K314" s="11">
        <f t="shared" si="25"/>
        <v>312</v>
      </c>
      <c r="L314" s="17">
        <f t="shared" si="26"/>
        <v>312</v>
      </c>
      <c r="M314" s="18">
        <f t="shared" si="21"/>
        <v>0.13975801628855355</v>
      </c>
      <c r="N314" s="18">
        <f t="shared" si="22"/>
        <v>0.22636116344830548</v>
      </c>
      <c r="O314" s="18">
        <f t="shared" si="23"/>
        <v>0.12300396543105634</v>
      </c>
      <c r="P314" s="18">
        <f t="shared" si="24"/>
        <v>0.25956969097767024</v>
      </c>
      <c r="Q314" s="12">
        <f>'HbA1c-1516'!$M$187</f>
        <v>0.17899999999999999</v>
      </c>
    </row>
    <row r="315" spans="11:17" x14ac:dyDescent="0.25">
      <c r="K315" s="11">
        <f t="shared" si="25"/>
        <v>313</v>
      </c>
      <c r="L315" s="17">
        <f t="shared" si="26"/>
        <v>313</v>
      </c>
      <c r="M315" s="18">
        <f t="shared" si="21"/>
        <v>0.13981416298701638</v>
      </c>
      <c r="N315" s="18">
        <f t="shared" si="22"/>
        <v>0.22627940389730111</v>
      </c>
      <c r="O315" s="18">
        <f t="shared" si="23"/>
        <v>0.12307885825485548</v>
      </c>
      <c r="P315" s="18">
        <f t="shared" si="24"/>
        <v>0.2594292191805978</v>
      </c>
      <c r="Q315" s="12">
        <f>'HbA1c-1516'!$M$187</f>
        <v>0.17899999999999999</v>
      </c>
    </row>
    <row r="316" spans="11:17" x14ac:dyDescent="0.25">
      <c r="K316" s="11">
        <f t="shared" si="25"/>
        <v>314</v>
      </c>
      <c r="L316" s="17">
        <f t="shared" si="26"/>
        <v>314</v>
      </c>
      <c r="M316" s="18">
        <f t="shared" si="21"/>
        <v>0.13987006190702303</v>
      </c>
      <c r="N316" s="18">
        <f t="shared" si="22"/>
        <v>0.22619805321374517</v>
      </c>
      <c r="O316" s="18">
        <f t="shared" si="23"/>
        <v>0.12315343753807831</v>
      </c>
      <c r="P316" s="18">
        <f t="shared" si="24"/>
        <v>0.25928944923183761</v>
      </c>
      <c r="Q316" s="12">
        <f>'HbA1c-1516'!$M$187</f>
        <v>0.17899999999999999</v>
      </c>
    </row>
    <row r="317" spans="11:17" x14ac:dyDescent="0.25">
      <c r="K317" s="11">
        <f t="shared" si="25"/>
        <v>315</v>
      </c>
      <c r="L317" s="17">
        <f t="shared" si="26"/>
        <v>315</v>
      </c>
      <c r="M317" s="18">
        <f t="shared" si="21"/>
        <v>0.13992571488813357</v>
      </c>
      <c r="N317" s="18">
        <f t="shared" si="22"/>
        <v>0.22611710804311658</v>
      </c>
      <c r="O317" s="18">
        <f t="shared" si="23"/>
        <v>0.12322770550245746</v>
      </c>
      <c r="P317" s="18">
        <f t="shared" si="24"/>
        <v>0.25915037540154445</v>
      </c>
      <c r="Q317" s="12">
        <f>'HbA1c-1516'!$M$187</f>
        <v>0.17899999999999999</v>
      </c>
    </row>
    <row r="318" spans="11:17" x14ac:dyDescent="0.25">
      <c r="K318" s="11">
        <f t="shared" si="25"/>
        <v>316</v>
      </c>
      <c r="L318" s="17">
        <f t="shared" si="26"/>
        <v>316</v>
      </c>
      <c r="M318" s="18">
        <f t="shared" si="21"/>
        <v>0.13998112375071037</v>
      </c>
      <c r="N318" s="18">
        <f t="shared" si="22"/>
        <v>0.22603656506902928</v>
      </c>
      <c r="O318" s="18">
        <f t="shared" si="23"/>
        <v>0.12330166434751814</v>
      </c>
      <c r="P318" s="18">
        <f t="shared" si="24"/>
        <v>0.25901199202454661</v>
      </c>
      <c r="Q318" s="12">
        <f>'HbA1c-1516'!$M$187</f>
        <v>0.17899999999999999</v>
      </c>
    </row>
    <row r="319" spans="11:17" x14ac:dyDescent="0.25">
      <c r="K319" s="11">
        <f t="shared" si="25"/>
        <v>317</v>
      </c>
      <c r="L319" s="17">
        <f t="shared" si="26"/>
        <v>317</v>
      </c>
      <c r="M319" s="18">
        <f t="shared" si="21"/>
        <v>0.14003629029617598</v>
      </c>
      <c r="N319" s="18">
        <f t="shared" si="22"/>
        <v>0.22595642101267902</v>
      </c>
      <c r="O319" s="18">
        <f t="shared" si="23"/>
        <v>0.1233753162508648</v>
      </c>
      <c r="P319" s="18">
        <f t="shared" si="24"/>
        <v>0.25887429349941671</v>
      </c>
      <c r="Q319" s="12">
        <f>'HbA1c-1516'!$M$187</f>
        <v>0.17899999999999999</v>
      </c>
    </row>
    <row r="320" spans="11:17" x14ac:dyDescent="0.25">
      <c r="K320" s="11">
        <f t="shared" si="25"/>
        <v>318</v>
      </c>
      <c r="L320" s="17">
        <f t="shared" si="26"/>
        <v>318</v>
      </c>
      <c r="M320" s="18">
        <f t="shared" si="21"/>
        <v>0.14009121630726731</v>
      </c>
      <c r="N320" s="18">
        <f t="shared" si="22"/>
        <v>0.22587667263230021</v>
      </c>
      <c r="O320" s="18">
        <f t="shared" si="23"/>
        <v>0.12344866336846307</v>
      </c>
      <c r="P320" s="18">
        <f t="shared" si="24"/>
        <v>0.25873727428755749</v>
      </c>
      <c r="Q320" s="12">
        <f>'HbA1c-1516'!$M$187</f>
        <v>0.17899999999999999</v>
      </c>
    </row>
    <row r="321" spans="11:17" x14ac:dyDescent="0.25">
      <c r="K321" s="11">
        <f t="shared" si="25"/>
        <v>319</v>
      </c>
      <c r="L321" s="17">
        <f t="shared" si="26"/>
        <v>319</v>
      </c>
      <c r="M321" s="18">
        <f t="shared" si="21"/>
        <v>0.14014590354828502</v>
      </c>
      <c r="N321" s="18">
        <f t="shared" si="22"/>
        <v>0.22579731672263217</v>
      </c>
      <c r="O321" s="18">
        <f t="shared" si="23"/>
        <v>0.12352170783491724</v>
      </c>
      <c r="P321" s="18">
        <f t="shared" si="24"/>
        <v>0.25860092891230446</v>
      </c>
      <c r="Q321" s="12">
        <f>'HbA1c-1516'!$M$187</f>
        <v>0.17899999999999999</v>
      </c>
    </row>
    <row r="322" spans="11:17" x14ac:dyDescent="0.25">
      <c r="K322" s="11">
        <f t="shared" si="25"/>
        <v>320</v>
      </c>
      <c r="L322" s="17">
        <f t="shared" si="26"/>
        <v>320</v>
      </c>
      <c r="M322" s="18">
        <f t="shared" si="21"/>
        <v>0.14020035376533885</v>
      </c>
      <c r="N322" s="18">
        <f t="shared" si="22"/>
        <v>0.22571835011439476</v>
      </c>
      <c r="O322" s="18">
        <f t="shared" si="23"/>
        <v>0.12359445176374374</v>
      </c>
      <c r="P322" s="18">
        <f t="shared" si="24"/>
        <v>0.2584652519580436</v>
      </c>
      <c r="Q322" s="12">
        <f>'HbA1c-1516'!$M$187</f>
        <v>0.17899999999999999</v>
      </c>
    </row>
    <row r="323" spans="11:17" x14ac:dyDescent="0.25">
      <c r="K323" s="11">
        <f t="shared" si="25"/>
        <v>321</v>
      </c>
      <c r="L323" s="17">
        <f t="shared" si="26"/>
        <v>321</v>
      </c>
      <c r="M323" s="18">
        <f t="shared" si="21"/>
        <v>0.1402545686865897</v>
      </c>
      <c r="N323" s="18">
        <f t="shared" si="22"/>
        <v>0.22563976967377303</v>
      </c>
      <c r="O323" s="18">
        <f t="shared" si="23"/>
        <v>0.12366689724763977</v>
      </c>
      <c r="P323" s="18">
        <f t="shared" si="24"/>
        <v>0.25833023806934419</v>
      </c>
      <c r="Q323" s="12">
        <f>'HbA1c-1516'!$M$187</f>
        <v>0.17899999999999999</v>
      </c>
    </row>
    <row r="324" spans="11:17" x14ac:dyDescent="0.25">
      <c r="K324" s="11">
        <f t="shared" si="25"/>
        <v>322</v>
      </c>
      <c r="L324" s="17">
        <f t="shared" si="26"/>
        <v>322</v>
      </c>
      <c r="M324" s="18">
        <f t="shared" ref="M324:M387" si="27">(2*($L324*$Q324)+NORMSINV((100+95.44)/200)^2-NORMSINV((100+95.44)/200)*SQRT(NORMSINV((100+95.44)/200)^2+4*($L324*$Q324)*(1-$Q324)))/2/($L324+NORMSINV((100+95.44)/200)^2)</f>
        <v>0.14030855002248677</v>
      </c>
      <c r="N324" s="18">
        <f t="shared" ref="N324:N387" si="28">(2*($L324*$Q324)+NORMSINV((100+95.44)/200)^2+NORMSINV((100+95.44)/200)*SQRT(NORMSINV((100+95.44)/200)^2+4*($L324*$Q324)*(1-Q324)))/2/($L324+NORMSINV((100+95.44)/200)^2)</f>
        <v>0.22556157230191118</v>
      </c>
      <c r="O324" s="18">
        <f t="shared" ref="O324:O387" si="29">(2*($L324*$Q324)+NORMSINV((100+99.74)/200)^2-NORMSINV((100+99.74)/200)*SQRT(NORMSINV((100+99.74)/200)^2+4*($L324*$Q324)*(1-$Q324)))/2/($L324+NORMSINV((100+99.74)/200)^2)</f>
        <v>0.12373904635874831</v>
      </c>
      <c r="P324" s="18">
        <f t="shared" ref="P324:P387" si="30">(2*($L324*$Q324)+NORMSINV((100+99.74)/200)^2+NORMSINV((100+99.74)/200)*SQRT(NORMSINV((100+99.74)/200)^2+4*($L324*$Q324)*(1-S324)))/2/($L324+NORMSINV((100+99.74)/200)^2)</f>
        <v>0.25819588195010729</v>
      </c>
      <c r="Q324" s="12">
        <f>'HbA1c-1516'!$M$187</f>
        <v>0.17899999999999999</v>
      </c>
    </row>
    <row r="325" spans="11:17" x14ac:dyDescent="0.25">
      <c r="K325" s="11">
        <f t="shared" si="25"/>
        <v>323</v>
      </c>
      <c r="L325" s="17">
        <f t="shared" si="26"/>
        <v>323</v>
      </c>
      <c r="M325" s="18">
        <f t="shared" si="27"/>
        <v>0.14036229946600162</v>
      </c>
      <c r="N325" s="18">
        <f t="shared" si="28"/>
        <v>0.22548375493441475</v>
      </c>
      <c r="O325" s="18">
        <f t="shared" si="29"/>
        <v>0.12381090114891859</v>
      </c>
      <c r="P325" s="18">
        <f t="shared" si="30"/>
        <v>0.25806217836272782</v>
      </c>
      <c r="Q325" s="12">
        <f>'HbA1c-1516'!$M$187</f>
        <v>0.17899999999999999</v>
      </c>
    </row>
    <row r="326" spans="11:17" x14ac:dyDescent="0.25">
      <c r="K326" s="11">
        <f t="shared" ref="K326:K389" si="31">K325+1</f>
        <v>324</v>
      </c>
      <c r="L326" s="17">
        <f t="shared" si="26"/>
        <v>324</v>
      </c>
      <c r="M326" s="18">
        <f t="shared" si="27"/>
        <v>0.14041581869285799</v>
      </c>
      <c r="N326" s="18">
        <f t="shared" si="28"/>
        <v>0.22540631454086196</v>
      </c>
      <c r="O326" s="18">
        <f t="shared" si="29"/>
        <v>0.12388246364996258</v>
      </c>
      <c r="P326" s="18">
        <f t="shared" si="30"/>
        <v>0.25792912212727193</v>
      </c>
      <c r="Q326" s="12">
        <f>'HbA1c-1516'!$M$187</f>
        <v>0.17899999999999999</v>
      </c>
    </row>
    <row r="327" spans="11:17" x14ac:dyDescent="0.25">
      <c r="K327" s="11">
        <f t="shared" si="31"/>
        <v>325</v>
      </c>
      <c r="L327" s="17">
        <f t="shared" si="26"/>
        <v>325</v>
      </c>
      <c r="M327" s="18">
        <f t="shared" si="27"/>
        <v>0.14046910936175827</v>
      </c>
      <c r="N327" s="18">
        <f t="shared" si="28"/>
        <v>0.22532924812432309</v>
      </c>
      <c r="O327" s="18">
        <f t="shared" si="29"/>
        <v>0.12395373587390782</v>
      </c>
      <c r="P327" s="18">
        <f t="shared" si="30"/>
        <v>0.25779670812066779</v>
      </c>
      <c r="Q327" s="12">
        <f>'HbA1c-1516'!$M$187</f>
        <v>0.17899999999999999</v>
      </c>
    </row>
    <row r="328" spans="11:17" x14ac:dyDescent="0.25">
      <c r="K328" s="11">
        <f t="shared" si="31"/>
        <v>326</v>
      </c>
      <c r="L328" s="17">
        <f t="shared" si="26"/>
        <v>326</v>
      </c>
      <c r="M328" s="18">
        <f t="shared" si="27"/>
        <v>0.14052217311460605</v>
      </c>
      <c r="N328" s="18">
        <f t="shared" si="28"/>
        <v>0.22525255272088837</v>
      </c>
      <c r="O328" s="18">
        <f t="shared" si="29"/>
        <v>0.12402471981324584</v>
      </c>
      <c r="P328" s="18">
        <f t="shared" si="30"/>
        <v>0.2576649312759105</v>
      </c>
      <c r="Q328" s="12">
        <f>'HbA1c-1516'!$M$187</f>
        <v>0.17899999999999999</v>
      </c>
    </row>
    <row r="329" spans="11:17" x14ac:dyDescent="0.25">
      <c r="K329" s="11">
        <f t="shared" si="31"/>
        <v>327</v>
      </c>
      <c r="L329" s="17">
        <f t="shared" si="26"/>
        <v>327</v>
      </c>
      <c r="M329" s="18">
        <f t="shared" si="27"/>
        <v>0.14057501157672528</v>
      </c>
      <c r="N329" s="18">
        <f t="shared" si="28"/>
        <v>0.22517622539920365</v>
      </c>
      <c r="O329" s="18">
        <f t="shared" si="29"/>
        <v>0.12409541744117723</v>
      </c>
      <c r="P329" s="18">
        <f t="shared" si="30"/>
        <v>0.25753378658128012</v>
      </c>
      <c r="Q329" s="12">
        <f>'HbA1c-1516'!$M$187</f>
        <v>0.17899999999999999</v>
      </c>
    </row>
    <row r="330" spans="11:17" x14ac:dyDescent="0.25">
      <c r="K330" s="11">
        <f t="shared" si="31"/>
        <v>328</v>
      </c>
      <c r="L330" s="17">
        <f t="shared" si="26"/>
        <v>328</v>
      </c>
      <c r="M330" s="18">
        <f t="shared" si="27"/>
        <v>0.14062762635707599</v>
      </c>
      <c r="N330" s="18">
        <f t="shared" si="28"/>
        <v>0.22510026326001434</v>
      </c>
      <c r="O330" s="18">
        <f t="shared" si="29"/>
        <v>0.12416583071185264</v>
      </c>
      <c r="P330" s="18">
        <f t="shared" si="30"/>
        <v>0.25740326907957345</v>
      </c>
      <c r="Q330" s="12">
        <f>'HbA1c-1516'!$M$187</f>
        <v>0.17899999999999999</v>
      </c>
    </row>
    <row r="331" spans="11:17" x14ac:dyDescent="0.25">
      <c r="K331" s="11">
        <f t="shared" si="31"/>
        <v>329</v>
      </c>
      <c r="L331" s="17">
        <f t="shared" ref="L331:L394" si="32">K331</f>
        <v>329</v>
      </c>
      <c r="M331" s="18">
        <f t="shared" si="27"/>
        <v>0.1406800190484663</v>
      </c>
      <c r="N331" s="18">
        <f t="shared" si="28"/>
        <v>0.22502466343571684</v>
      </c>
      <c r="O331" s="18">
        <f t="shared" si="29"/>
        <v>0.12423596156061024</v>
      </c>
      <c r="P331" s="18">
        <f t="shared" si="30"/>
        <v>0.25727337386734839</v>
      </c>
      <c r="Q331" s="12">
        <f>'HbA1c-1516'!$M$187</f>
        <v>0.17899999999999999</v>
      </c>
    </row>
    <row r="332" spans="11:17" x14ac:dyDescent="0.25">
      <c r="K332" s="11">
        <f t="shared" si="31"/>
        <v>330</v>
      </c>
      <c r="L332" s="17">
        <f t="shared" si="32"/>
        <v>330</v>
      </c>
      <c r="M332" s="18">
        <f t="shared" si="27"/>
        <v>0.14073219122776126</v>
      </c>
      <c r="N332" s="18">
        <f t="shared" si="28"/>
        <v>0.22494942308991775</v>
      </c>
      <c r="O332" s="18">
        <f t="shared" si="29"/>
        <v>0.12430581190420947</v>
      </c>
      <c r="P332" s="18">
        <f t="shared" si="30"/>
        <v>0.25714409609418099</v>
      </c>
      <c r="Q332" s="12">
        <f>'HbA1c-1516'!$M$187</f>
        <v>0.17899999999999999</v>
      </c>
    </row>
    <row r="333" spans="11:17" x14ac:dyDescent="0.25">
      <c r="K333" s="11">
        <f t="shared" si="31"/>
        <v>331</v>
      </c>
      <c r="L333" s="17">
        <f t="shared" si="32"/>
        <v>331</v>
      </c>
      <c r="M333" s="18">
        <f t="shared" si="27"/>
        <v>0.14078414445608853</v>
      </c>
      <c r="N333" s="18">
        <f t="shared" si="28"/>
        <v>0.2248745394170005</v>
      </c>
      <c r="O333" s="18">
        <f t="shared" si="29"/>
        <v>0.12437538364106131</v>
      </c>
      <c r="P333" s="18">
        <f t="shared" si="30"/>
        <v>0.25701543096193502</v>
      </c>
      <c r="Q333" s="12">
        <f>'HbA1c-1516'!$M$187</f>
        <v>0.17899999999999999</v>
      </c>
    </row>
    <row r="334" spans="11:17" x14ac:dyDescent="0.25">
      <c r="K334" s="11">
        <f t="shared" si="31"/>
        <v>332</v>
      </c>
      <c r="L334" s="17">
        <f t="shared" si="32"/>
        <v>332</v>
      </c>
      <c r="M334" s="18">
        <f t="shared" si="27"/>
        <v>0.14083588027904054</v>
      </c>
      <c r="N334" s="18">
        <f t="shared" si="28"/>
        <v>0.22480000964169924</v>
      </c>
      <c r="O334" s="18">
        <f t="shared" si="29"/>
        <v>0.124444678651455</v>
      </c>
      <c r="P334" s="18">
        <f t="shared" si="30"/>
        <v>0.25688737372404424</v>
      </c>
      <c r="Q334" s="12">
        <f>'HbA1c-1516'!$M$187</f>
        <v>0.17899999999999999</v>
      </c>
    </row>
    <row r="335" spans="11:17" x14ac:dyDescent="0.25">
      <c r="K335" s="11">
        <f t="shared" si="31"/>
        <v>333</v>
      </c>
      <c r="L335" s="17">
        <f t="shared" si="32"/>
        <v>333</v>
      </c>
      <c r="M335" s="18">
        <f t="shared" si="27"/>
        <v>0.14088740022687368</v>
      </c>
      <c r="N335" s="18">
        <f t="shared" si="28"/>
        <v>0.22472583101867979</v>
      </c>
      <c r="O335" s="18">
        <f t="shared" si="29"/>
        <v>0.12451369879778131</v>
      </c>
      <c r="P335" s="18">
        <f t="shared" si="30"/>
        <v>0.25675991968480544</v>
      </c>
      <c r="Q335" s="12">
        <f>'HbA1c-1516'!$M$187</f>
        <v>0.17899999999999999</v>
      </c>
    </row>
    <row r="336" spans="11:17" x14ac:dyDescent="0.25">
      <c r="K336" s="11">
        <f t="shared" si="31"/>
        <v>334</v>
      </c>
      <c r="L336" s="17">
        <f t="shared" si="32"/>
        <v>334</v>
      </c>
      <c r="M336" s="18">
        <f t="shared" si="27"/>
        <v>0.14093870581470413</v>
      </c>
      <c r="N336" s="18">
        <f t="shared" si="28"/>
        <v>0.22465200083212794</v>
      </c>
      <c r="O336" s="18">
        <f t="shared" si="29"/>
        <v>0.1245824459247525</v>
      </c>
      <c r="P336" s="18">
        <f t="shared" si="30"/>
        <v>0.25663306419868454</v>
      </c>
      <c r="Q336" s="12">
        <f>'HbA1c-1516'!$M$187</f>
        <v>0.17899999999999999</v>
      </c>
    </row>
    <row r="337" spans="11:17" x14ac:dyDescent="0.25">
      <c r="K337" s="11">
        <f t="shared" si="31"/>
        <v>335</v>
      </c>
      <c r="L337" s="17">
        <f t="shared" si="32"/>
        <v>335</v>
      </c>
      <c r="M337" s="18">
        <f t="shared" si="27"/>
        <v>0.14098979854270097</v>
      </c>
      <c r="N337" s="18">
        <f t="shared" si="28"/>
        <v>0.2245785163953444</v>
      </c>
      <c r="O337" s="18">
        <f t="shared" si="29"/>
        <v>0.12465092185961901</v>
      </c>
      <c r="P337" s="18">
        <f t="shared" si="30"/>
        <v>0.25650680266963355</v>
      </c>
      <c r="Q337" s="12">
        <f>'HbA1c-1516'!$M$187</f>
        <v>0.17899999999999999</v>
      </c>
    </row>
    <row r="338" spans="11:17" x14ac:dyDescent="0.25">
      <c r="K338" s="11">
        <f t="shared" si="31"/>
        <v>336</v>
      </c>
      <c r="L338" s="17">
        <f t="shared" si="32"/>
        <v>336</v>
      </c>
      <c r="M338" s="18">
        <f t="shared" si="27"/>
        <v>0.14104067989627597</v>
      </c>
      <c r="N338" s="18">
        <f t="shared" si="28"/>
        <v>0.22450537505034635</v>
      </c>
      <c r="O338" s="18">
        <f t="shared" si="29"/>
        <v>0.12471912841238274</v>
      </c>
      <c r="P338" s="18">
        <f t="shared" si="30"/>
        <v>0.25638113055041861</v>
      </c>
      <c r="Q338" s="12">
        <f>'HbA1c-1516'!$M$187</f>
        <v>0.17899999999999999</v>
      </c>
    </row>
    <row r="339" spans="11:17" x14ac:dyDescent="0.25">
      <c r="K339" s="11">
        <f t="shared" si="31"/>
        <v>337</v>
      </c>
      <c r="L339" s="17">
        <f t="shared" si="32"/>
        <v>337</v>
      </c>
      <c r="M339" s="18">
        <f t="shared" si="27"/>
        <v>0.14109135134627057</v>
      </c>
      <c r="N339" s="18">
        <f t="shared" si="28"/>
        <v>0.22443257416747603</v>
      </c>
      <c r="O339" s="18">
        <f t="shared" si="29"/>
        <v>0.12478706737600725</v>
      </c>
      <c r="P339" s="18">
        <f t="shared" si="30"/>
        <v>0.25625604334195945</v>
      </c>
      <c r="Q339" s="12">
        <f>'HbA1c-1516'!$M$187</f>
        <v>0.17899999999999999</v>
      </c>
    </row>
    <row r="340" spans="11:17" x14ac:dyDescent="0.25">
      <c r="K340" s="11">
        <f t="shared" si="31"/>
        <v>338</v>
      </c>
      <c r="L340" s="17">
        <f t="shared" si="32"/>
        <v>338</v>
      </c>
      <c r="M340" s="18">
        <f t="shared" si="27"/>
        <v>0.14114181434914003</v>
      </c>
      <c r="N340" s="18">
        <f t="shared" si="28"/>
        <v>0.22436011114501542</v>
      </c>
      <c r="O340" s="18">
        <f t="shared" si="29"/>
        <v>0.12485474052662482</v>
      </c>
      <c r="P340" s="18">
        <f t="shared" si="30"/>
        <v>0.25613153659267973</v>
      </c>
      <c r="Q340" s="12">
        <f>'HbA1c-1516'!$M$187</f>
        <v>0.17899999999999999</v>
      </c>
    </row>
    <row r="341" spans="11:17" x14ac:dyDescent="0.25">
      <c r="K341" s="11">
        <f t="shared" si="31"/>
        <v>339</v>
      </c>
      <c r="L341" s="17">
        <f t="shared" si="32"/>
        <v>339</v>
      </c>
      <c r="M341" s="18">
        <f t="shared" si="27"/>
        <v>0.14119207034713455</v>
      </c>
      <c r="N341" s="18">
        <f t="shared" si="28"/>
        <v>0.22428798340880757</v>
      </c>
      <c r="O341" s="18">
        <f t="shared" si="29"/>
        <v>0.12492214962374038</v>
      </c>
      <c r="P341" s="18">
        <f t="shared" si="30"/>
        <v>0.25600760589786797</v>
      </c>
      <c r="Q341" s="12">
        <f>'HbA1c-1516'!$M$187</f>
        <v>0.17899999999999999</v>
      </c>
    </row>
    <row r="342" spans="11:17" x14ac:dyDescent="0.25">
      <c r="K342" s="11">
        <f t="shared" si="31"/>
        <v>340</v>
      </c>
      <c r="L342" s="17">
        <f t="shared" si="32"/>
        <v>340</v>
      </c>
      <c r="M342" s="18">
        <f t="shared" si="27"/>
        <v>0.14124212076847778</v>
      </c>
      <c r="N342" s="18">
        <f t="shared" si="28"/>
        <v>0.22421618841188384</v>
      </c>
      <c r="O342" s="18">
        <f t="shared" si="29"/>
        <v>0.12498929641043252</v>
      </c>
      <c r="P342" s="18">
        <f t="shared" si="30"/>
        <v>0.25588424689904848</v>
      </c>
      <c r="Q342" s="12">
        <f>'HbA1c-1516'!$M$187</f>
        <v>0.17899999999999999</v>
      </c>
    </row>
    <row r="343" spans="11:17" x14ac:dyDescent="0.25">
      <c r="K343" s="11">
        <f t="shared" si="31"/>
        <v>341</v>
      </c>
      <c r="L343" s="17">
        <f t="shared" si="32"/>
        <v>341</v>
      </c>
      <c r="M343" s="18">
        <f t="shared" si="27"/>
        <v>0.14129196702754246</v>
      </c>
      <c r="N343" s="18">
        <f t="shared" si="28"/>
        <v>0.22414472363409757</v>
      </c>
      <c r="O343" s="18">
        <f t="shared" si="29"/>
        <v>0.12505618261355131</v>
      </c>
      <c r="P343" s="18">
        <f t="shared" si="30"/>
        <v>0.25576145528336319</v>
      </c>
      <c r="Q343" s="12">
        <f>'HbA1c-1516'!$M$187</f>
        <v>0.17899999999999999</v>
      </c>
    </row>
    <row r="344" spans="11:17" x14ac:dyDescent="0.25">
      <c r="K344" s="11">
        <f t="shared" si="31"/>
        <v>342</v>
      </c>
      <c r="L344" s="17">
        <f t="shared" si="32"/>
        <v>342</v>
      </c>
      <c r="M344" s="18">
        <f t="shared" si="27"/>
        <v>0.1413416105250235</v>
      </c>
      <c r="N344" s="18">
        <f t="shared" si="28"/>
        <v>0.2240735865817638</v>
      </c>
      <c r="O344" s="18">
        <f t="shared" si="29"/>
        <v>0.12512280994391353</v>
      </c>
      <c r="P344" s="18">
        <f t="shared" si="30"/>
        <v>0.25563922678296308</v>
      </c>
      <c r="Q344" s="12">
        <f>'HbA1c-1516'!$M$187</f>
        <v>0.17899999999999999</v>
      </c>
    </row>
    <row r="345" spans="11:17" x14ac:dyDescent="0.25">
      <c r="K345" s="11">
        <f t="shared" si="31"/>
        <v>343</v>
      </c>
      <c r="L345" s="17">
        <f t="shared" si="32"/>
        <v>343</v>
      </c>
      <c r="M345" s="18">
        <f t="shared" si="27"/>
        <v>0.1413910526481082</v>
      </c>
      <c r="N345" s="18">
        <f t="shared" si="28"/>
        <v>0.22400277478730432</v>
      </c>
      <c r="O345" s="18">
        <f t="shared" si="29"/>
        <v>0.12518918009649468</v>
      </c>
      <c r="P345" s="18">
        <f t="shared" si="30"/>
        <v>0.25551755717440977</v>
      </c>
      <c r="Q345" s="12">
        <f>'HbA1c-1516'!$M$187</f>
        <v>0.17899999999999999</v>
      </c>
    </row>
    <row r="346" spans="11:17" x14ac:dyDescent="0.25">
      <c r="K346" s="11">
        <f t="shared" si="31"/>
        <v>344</v>
      </c>
      <c r="L346" s="17">
        <f t="shared" si="32"/>
        <v>344</v>
      </c>
      <c r="M346" s="18">
        <f t="shared" si="27"/>
        <v>0.14144029477064418</v>
      </c>
      <c r="N346" s="18">
        <f t="shared" si="28"/>
        <v>0.22393228580889926</v>
      </c>
      <c r="O346" s="18">
        <f t="shared" si="29"/>
        <v>0.12525529475061836</v>
      </c>
      <c r="P346" s="18">
        <f t="shared" si="30"/>
        <v>0.25539644227808622</v>
      </c>
      <c r="Q346" s="12">
        <f>'HbA1c-1516'!$M$187</f>
        <v>0.17899999999999999</v>
      </c>
    </row>
    <row r="347" spans="11:17" x14ac:dyDescent="0.25">
      <c r="K347" s="11">
        <f t="shared" si="31"/>
        <v>345</v>
      </c>
      <c r="L347" s="17">
        <f t="shared" si="32"/>
        <v>345</v>
      </c>
      <c r="M347" s="18">
        <f t="shared" si="27"/>
        <v>0.14148933825330445</v>
      </c>
      <c r="N347" s="18">
        <f t="shared" si="28"/>
        <v>0.22386211723014374</v>
      </c>
      <c r="O347" s="18">
        <f t="shared" si="29"/>
        <v>0.12532115557014287</v>
      </c>
      <c r="P347" s="18">
        <f t="shared" si="30"/>
        <v>0.25527587795761769</v>
      </c>
      <c r="Q347" s="12">
        <f>'HbA1c-1516'!$M$187</f>
        <v>0.17899999999999999</v>
      </c>
    </row>
    <row r="348" spans="11:17" x14ac:dyDescent="0.25">
      <c r="K348" s="11">
        <f t="shared" si="31"/>
        <v>346</v>
      </c>
      <c r="L348" s="17">
        <f t="shared" si="32"/>
        <v>346</v>
      </c>
      <c r="M348" s="18">
        <f t="shared" si="27"/>
        <v>0.1415381844437503</v>
      </c>
      <c r="N348" s="18">
        <f t="shared" si="28"/>
        <v>0.22379226665971025</v>
      </c>
      <c r="O348" s="18">
        <f t="shared" si="29"/>
        <v>0.12538676420364503</v>
      </c>
      <c r="P348" s="18">
        <f t="shared" si="30"/>
        <v>0.25515586011930136</v>
      </c>
      <c r="Q348" s="12">
        <f>'HbA1c-1516'!$M$187</f>
        <v>0.17899999999999999</v>
      </c>
    </row>
    <row r="349" spans="11:17" x14ac:dyDescent="0.25">
      <c r="K349" s="11">
        <f t="shared" si="31"/>
        <v>347</v>
      </c>
      <c r="L349" s="17">
        <f t="shared" si="32"/>
        <v>347</v>
      </c>
      <c r="M349" s="18">
        <f t="shared" si="27"/>
        <v>0.14158683467679131</v>
      </c>
      <c r="N349" s="18">
        <f t="shared" si="28"/>
        <v>0.22372273173101678</v>
      </c>
      <c r="O349" s="18">
        <f t="shared" si="29"/>
        <v>0.12545212228460137</v>
      </c>
      <c r="P349" s="18">
        <f t="shared" si="30"/>
        <v>0.25503638471154533</v>
      </c>
      <c r="Q349" s="12">
        <f>'HbA1c-1516'!$M$187</f>
        <v>0.17899999999999999</v>
      </c>
    </row>
    <row r="350" spans="11:17" x14ac:dyDescent="0.25">
      <c r="K350" s="11">
        <f t="shared" si="31"/>
        <v>348</v>
      </c>
      <c r="L350" s="17">
        <f t="shared" si="32"/>
        <v>348</v>
      </c>
      <c r="M350" s="18">
        <f t="shared" si="27"/>
        <v>0.14163529027454341</v>
      </c>
      <c r="N350" s="18">
        <f t="shared" si="28"/>
        <v>0.22365351010189966</v>
      </c>
      <c r="O350" s="18">
        <f t="shared" si="29"/>
        <v>0.12551723143156665</v>
      </c>
      <c r="P350" s="18">
        <f t="shared" si="30"/>
        <v>0.25491744772431651</v>
      </c>
      <c r="Q350" s="12">
        <f>'HbA1c-1516'!$M$187</f>
        <v>0.17899999999999999</v>
      </c>
    </row>
    <row r="351" spans="11:17" x14ac:dyDescent="0.25">
      <c r="K351" s="11">
        <f t="shared" si="31"/>
        <v>349</v>
      </c>
      <c r="L351" s="17">
        <f t="shared" si="32"/>
        <v>349</v>
      </c>
      <c r="M351" s="18">
        <f t="shared" si="27"/>
        <v>0.14168355254658438</v>
      </c>
      <c r="N351" s="18">
        <f t="shared" si="28"/>
        <v>0.22358459945429243</v>
      </c>
      <c r="O351" s="18">
        <f t="shared" si="29"/>
        <v>0.12558209324834996</v>
      </c>
      <c r="P351" s="18">
        <f t="shared" si="30"/>
        <v>0.25479904518859747</v>
      </c>
      <c r="Q351" s="12">
        <f>'HbA1c-1516'!$M$187</f>
        <v>0.17899999999999999</v>
      </c>
    </row>
    <row r="352" spans="11:17" x14ac:dyDescent="0.25">
      <c r="K352" s="11">
        <f t="shared" si="31"/>
        <v>350</v>
      </c>
      <c r="L352" s="17">
        <f t="shared" si="32"/>
        <v>350</v>
      </c>
      <c r="M352" s="18">
        <f t="shared" si="27"/>
        <v>0.14173162279010668</v>
      </c>
      <c r="N352" s="18">
        <f t="shared" si="28"/>
        <v>0.22351599749390899</v>
      </c>
      <c r="O352" s="18">
        <f t="shared" si="29"/>
        <v>0.12564670932418781</v>
      </c>
      <c r="P352" s="18">
        <f t="shared" si="30"/>
        <v>0.25468117317585159</v>
      </c>
      <c r="Q352" s="12">
        <f>'HbA1c-1516'!$M$187</f>
        <v>0.17899999999999999</v>
      </c>
    </row>
    <row r="353" spans="11:17" x14ac:dyDescent="0.25">
      <c r="K353" s="11">
        <f t="shared" si="31"/>
        <v>351</v>
      </c>
      <c r="L353" s="17">
        <f t="shared" si="32"/>
        <v>351</v>
      </c>
      <c r="M353" s="18">
        <f t="shared" si="27"/>
        <v>0.14177950229006872</v>
      </c>
      <c r="N353" s="18">
        <f t="shared" si="28"/>
        <v>0.22344770194993258</v>
      </c>
      <c r="O353" s="18">
        <f t="shared" si="29"/>
        <v>0.12571108123391539</v>
      </c>
      <c r="P353" s="18">
        <f t="shared" si="30"/>
        <v>0.25456382779749692</v>
      </c>
      <c r="Q353" s="12">
        <f>'HbA1c-1516'!$M$187</f>
        <v>0.17899999999999999</v>
      </c>
    </row>
    <row r="354" spans="11:17" x14ac:dyDescent="0.25">
      <c r="K354" s="11">
        <f t="shared" si="31"/>
        <v>352</v>
      </c>
      <c r="L354" s="17">
        <f t="shared" si="32"/>
        <v>352</v>
      </c>
      <c r="M354" s="18">
        <f t="shared" si="27"/>
        <v>0.14182719231934313</v>
      </c>
      <c r="N354" s="18">
        <f t="shared" si="28"/>
        <v>0.22337971057470926</v>
      </c>
      <c r="O354" s="18">
        <f t="shared" si="29"/>
        <v>0.12577521053813479</v>
      </c>
      <c r="P354" s="18">
        <f t="shared" si="30"/>
        <v>0.25444700520438823</v>
      </c>
      <c r="Q354" s="12">
        <f>'HbA1c-1516'!$M$187</f>
        <v>0.17899999999999999</v>
      </c>
    </row>
    <row r="355" spans="11:17" x14ac:dyDescent="0.25">
      <c r="K355" s="11">
        <f t="shared" si="31"/>
        <v>353</v>
      </c>
      <c r="L355" s="17">
        <f t="shared" si="32"/>
        <v>353</v>
      </c>
      <c r="M355" s="18">
        <f t="shared" si="27"/>
        <v>0.14187469413886336</v>
      </c>
      <c r="N355" s="18">
        <f t="shared" si="28"/>
        <v>0.22331202114344625</v>
      </c>
      <c r="O355" s="18">
        <f t="shared" si="29"/>
        <v>0.1258390987833812</v>
      </c>
      <c r="P355" s="18">
        <f t="shared" si="30"/>
        <v>0.25433070158630733</v>
      </c>
      <c r="Q355" s="12">
        <f>'HbA1c-1516'!$M$187</f>
        <v>0.17899999999999999</v>
      </c>
    </row>
    <row r="356" spans="11:17" x14ac:dyDescent="0.25">
      <c r="K356" s="11">
        <f t="shared" si="31"/>
        <v>354</v>
      </c>
      <c r="L356" s="17">
        <f t="shared" si="32"/>
        <v>354</v>
      </c>
      <c r="M356" s="18">
        <f t="shared" si="27"/>
        <v>0.14192200899776783</v>
      </c>
      <c r="N356" s="18">
        <f t="shared" si="28"/>
        <v>0.22324463145391543</v>
      </c>
      <c r="O356" s="18">
        <f t="shared" si="29"/>
        <v>0.1259027475022865</v>
      </c>
      <c r="P356" s="18">
        <f t="shared" si="30"/>
        <v>0.25421491317146117</v>
      </c>
      <c r="Q356" s="12">
        <f>'HbA1c-1516'!$M$187</f>
        <v>0.17899999999999999</v>
      </c>
    </row>
    <row r="357" spans="11:17" x14ac:dyDescent="0.25">
      <c r="K357" s="11">
        <f t="shared" si="31"/>
        <v>355</v>
      </c>
      <c r="L357" s="17">
        <f t="shared" si="32"/>
        <v>355</v>
      </c>
      <c r="M357" s="18">
        <f t="shared" si="27"/>
        <v>0.14196913813354212</v>
      </c>
      <c r="N357" s="18">
        <f t="shared" si="28"/>
        <v>0.22317753932616091</v>
      </c>
      <c r="O357" s="18">
        <f t="shared" si="29"/>
        <v>0.12596615821374063</v>
      </c>
      <c r="P357" s="18">
        <f t="shared" si="30"/>
        <v>0.25409963622598786</v>
      </c>
      <c r="Q357" s="12">
        <f>'HbA1c-1516'!$M$187</f>
        <v>0.17899999999999999</v>
      </c>
    </row>
    <row r="358" spans="11:17" x14ac:dyDescent="0.25">
      <c r="K358" s="11">
        <f t="shared" si="31"/>
        <v>356</v>
      </c>
      <c r="L358" s="17">
        <f t="shared" si="32"/>
        <v>356</v>
      </c>
      <c r="M358" s="18">
        <f t="shared" si="27"/>
        <v>0.14201608277215891</v>
      </c>
      <c r="N358" s="18">
        <f t="shared" si="28"/>
        <v>0.22311074260221184</v>
      </c>
      <c r="O358" s="18">
        <f t="shared" si="29"/>
        <v>0.12602933242305067</v>
      </c>
      <c r="P358" s="18">
        <f t="shared" si="30"/>
        <v>0.25398486705347101</v>
      </c>
      <c r="Q358" s="12">
        <f>'HbA1c-1516'!$M$187</f>
        <v>0.17899999999999999</v>
      </c>
    </row>
    <row r="359" spans="11:17" x14ac:dyDescent="0.25">
      <c r="K359" s="11">
        <f t="shared" si="31"/>
        <v>357</v>
      </c>
      <c r="L359" s="17">
        <f t="shared" si="32"/>
        <v>357</v>
      </c>
      <c r="M359" s="18">
        <f t="shared" si="27"/>
        <v>0.1420628441282159</v>
      </c>
      <c r="N359" s="18">
        <f t="shared" si="28"/>
        <v>0.22304423914579913</v>
      </c>
      <c r="O359" s="18">
        <f t="shared" si="29"/>
        <v>0.12609227162209749</v>
      </c>
      <c r="P359" s="18">
        <f t="shared" si="30"/>
        <v>0.25387060199446004</v>
      </c>
      <c r="Q359" s="12">
        <f>'HbA1c-1516'!$M$187</f>
        <v>0.17899999999999999</v>
      </c>
    </row>
    <row r="360" spans="11:17" x14ac:dyDescent="0.25">
      <c r="K360" s="11">
        <f t="shared" si="31"/>
        <v>358</v>
      </c>
      <c r="L360" s="17">
        <f t="shared" si="32"/>
        <v>358</v>
      </c>
      <c r="M360" s="18">
        <f t="shared" si="27"/>
        <v>0.14210942340507182</v>
      </c>
      <c r="N360" s="18">
        <f t="shared" si="28"/>
        <v>0.22297802684207704</v>
      </c>
      <c r="O360" s="18">
        <f t="shared" si="29"/>
        <v>0.12615497728949057</v>
      </c>
      <c r="P360" s="18">
        <f t="shared" si="30"/>
        <v>0.25375683742599997</v>
      </c>
      <c r="Q360" s="12">
        <f>'HbA1c-1516'!$M$187</f>
        <v>0.17899999999999999</v>
      </c>
    </row>
    <row r="361" spans="11:17" x14ac:dyDescent="0.25">
      <c r="K361" s="11">
        <f t="shared" si="31"/>
        <v>359</v>
      </c>
      <c r="L361" s="17">
        <f t="shared" si="32"/>
        <v>359</v>
      </c>
      <c r="M361" s="18">
        <f t="shared" si="27"/>
        <v>0.14215582179498029</v>
      </c>
      <c r="N361" s="18">
        <f t="shared" si="28"/>
        <v>0.22291210359734903</v>
      </c>
      <c r="O361" s="18">
        <f t="shared" si="29"/>
        <v>0.12621745089072017</v>
      </c>
      <c r="P361" s="18">
        <f t="shared" si="30"/>
        <v>0.25364356976116692</v>
      </c>
      <c r="Q361" s="12">
        <f>'HbA1c-1516'!$M$187</f>
        <v>0.17899999999999999</v>
      </c>
    </row>
    <row r="362" spans="11:17" x14ac:dyDescent="0.25">
      <c r="K362" s="11">
        <f t="shared" si="31"/>
        <v>360</v>
      </c>
      <c r="L362" s="17">
        <f t="shared" si="32"/>
        <v>360</v>
      </c>
      <c r="M362" s="18">
        <f t="shared" si="27"/>
        <v>0.14220204047922194</v>
      </c>
      <c r="N362" s="18">
        <f t="shared" si="28"/>
        <v>0.22284646733879754</v>
      </c>
      <c r="O362" s="18">
        <f t="shared" si="29"/>
        <v>0.12627969387830768</v>
      </c>
      <c r="P362" s="18">
        <f t="shared" si="30"/>
        <v>0.25353079544861151</v>
      </c>
      <c r="Q362" s="12">
        <f>'HbA1c-1516'!$M$187</f>
        <v>0.17899999999999999</v>
      </c>
    </row>
    <row r="363" spans="11:17" x14ac:dyDescent="0.25">
      <c r="K363" s="11">
        <f t="shared" si="31"/>
        <v>361</v>
      </c>
      <c r="L363" s="17">
        <f t="shared" si="32"/>
        <v>361</v>
      </c>
      <c r="M363" s="18">
        <f t="shared" si="27"/>
        <v>0.14224808062823435</v>
      </c>
      <c r="N363" s="18">
        <f t="shared" si="28"/>
        <v>0.22278111601421849</v>
      </c>
      <c r="O363" s="18">
        <f t="shared" si="29"/>
        <v>0.1263417076919538</v>
      </c>
      <c r="P363" s="18">
        <f t="shared" si="30"/>
        <v>0.25341851097210905</v>
      </c>
      <c r="Q363" s="12">
        <f>'HbA1c-1516'!$M$187</f>
        <v>0.17899999999999999</v>
      </c>
    </row>
    <row r="364" spans="11:17" x14ac:dyDescent="0.25">
      <c r="K364" s="11">
        <f t="shared" si="31"/>
        <v>362</v>
      </c>
      <c r="L364" s="17">
        <f t="shared" si="32"/>
        <v>362</v>
      </c>
      <c r="M364" s="18">
        <f t="shared" si="27"/>
        <v>0.14229394340174034</v>
      </c>
      <c r="N364" s="18">
        <f t="shared" si="28"/>
        <v>0.22271604759175942</v>
      </c>
      <c r="O364" s="18">
        <f t="shared" si="29"/>
        <v>0.12640349375868448</v>
      </c>
      <c r="P364" s="18">
        <f t="shared" si="30"/>
        <v>0.25330671285011674</v>
      </c>
      <c r="Q364" s="12">
        <f>'HbA1c-1516'!$M$187</f>
        <v>0.17899999999999999</v>
      </c>
    </row>
    <row r="365" spans="11:17" x14ac:dyDescent="0.25">
      <c r="K365" s="11">
        <f t="shared" si="31"/>
        <v>363</v>
      </c>
      <c r="L365" s="17">
        <f t="shared" si="32"/>
        <v>363</v>
      </c>
      <c r="M365" s="18">
        <f t="shared" si="27"/>
        <v>0.1423396299488742</v>
      </c>
      <c r="N365" s="18">
        <f t="shared" si="28"/>
        <v>0.22265126005966196</v>
      </c>
      <c r="O365" s="18">
        <f t="shared" si="29"/>
        <v>0.12646505349299519</v>
      </c>
      <c r="P365" s="18">
        <f t="shared" si="30"/>
        <v>0.25319539763533755</v>
      </c>
      <c r="Q365" s="12">
        <f>'HbA1c-1516'!$M$187</f>
        <v>0.17899999999999999</v>
      </c>
    </row>
    <row r="366" spans="11:17" x14ac:dyDescent="0.25">
      <c r="K366" s="11">
        <f t="shared" si="31"/>
        <v>364</v>
      </c>
      <c r="L366" s="17">
        <f t="shared" si="32"/>
        <v>364</v>
      </c>
      <c r="M366" s="18">
        <f t="shared" si="27"/>
        <v>0.1423851414083063</v>
      </c>
      <c r="N366" s="18">
        <f t="shared" si="28"/>
        <v>0.22258675142600809</v>
      </c>
      <c r="O366" s="18">
        <f t="shared" si="29"/>
        <v>0.12652638829699267</v>
      </c>
      <c r="P366" s="18">
        <f t="shared" si="30"/>
        <v>0.25308456191429091</v>
      </c>
      <c r="Q366" s="12">
        <f>'HbA1c-1516'!$M$187</f>
        <v>0.17899999999999999</v>
      </c>
    </row>
    <row r="367" spans="11:17" x14ac:dyDescent="0.25">
      <c r="K367" s="11">
        <f t="shared" si="31"/>
        <v>365</v>
      </c>
      <c r="L367" s="17">
        <f t="shared" si="32"/>
        <v>365</v>
      </c>
      <c r="M367" s="18">
        <f t="shared" si="27"/>
        <v>0.14243047890836577</v>
      </c>
      <c r="N367" s="18">
        <f t="shared" si="28"/>
        <v>0.22252251971847056</v>
      </c>
      <c r="O367" s="18">
        <f t="shared" si="29"/>
        <v>0.12658749956053519</v>
      </c>
      <c r="P367" s="18">
        <f t="shared" si="30"/>
        <v>0.25297420230688966</v>
      </c>
      <c r="Q367" s="12">
        <f>'HbA1c-1516'!$M$187</f>
        <v>0.17899999999999999</v>
      </c>
    </row>
    <row r="368" spans="11:17" x14ac:dyDescent="0.25">
      <c r="K368" s="11">
        <f t="shared" si="31"/>
        <v>366</v>
      </c>
      <c r="L368" s="17">
        <f t="shared" si="32"/>
        <v>366</v>
      </c>
      <c r="M368" s="18">
        <f t="shared" si="27"/>
        <v>0.14247564356716155</v>
      </c>
      <c r="N368" s="18">
        <f t="shared" si="28"/>
        <v>0.22245856298406663</v>
      </c>
      <c r="O368" s="18">
        <f t="shared" si="29"/>
        <v>0.1266483886613706</v>
      </c>
      <c r="P368" s="18">
        <f t="shared" si="30"/>
        <v>0.25286431546602373</v>
      </c>
      <c r="Q368" s="12">
        <f>'HbA1c-1516'!$M$187</f>
        <v>0.17899999999999999</v>
      </c>
    </row>
    <row r="369" spans="11:17" x14ac:dyDescent="0.25">
      <c r="K369" s="11">
        <f t="shared" si="31"/>
        <v>367</v>
      </c>
      <c r="L369" s="17">
        <f t="shared" si="32"/>
        <v>367</v>
      </c>
      <c r="M369" s="18">
        <f t="shared" si="27"/>
        <v>0.14252063649270141</v>
      </c>
      <c r="N369" s="18">
        <f t="shared" si="28"/>
        <v>0.22239487928891613</v>
      </c>
      <c r="O369" s="18">
        <f t="shared" si="29"/>
        <v>0.12670905696527249</v>
      </c>
      <c r="P369" s="18">
        <f t="shared" si="30"/>
        <v>0.2527548980771499</v>
      </c>
      <c r="Q369" s="12">
        <f>'HbA1c-1516'!$M$187</f>
        <v>0.17899999999999999</v>
      </c>
    </row>
    <row r="370" spans="11:17" x14ac:dyDescent="0.25">
      <c r="K370" s="11">
        <f t="shared" si="31"/>
        <v>368</v>
      </c>
      <c r="L370" s="17">
        <f t="shared" si="32"/>
        <v>368</v>
      </c>
      <c r="M370" s="18">
        <f t="shared" si="27"/>
        <v>0.14256545878300969</v>
      </c>
      <c r="N370" s="18">
        <f t="shared" si="28"/>
        <v>0.22233146671800272</v>
      </c>
      <c r="O370" s="18">
        <f t="shared" si="29"/>
        <v>0.12676950582617463</v>
      </c>
      <c r="P370" s="18">
        <f t="shared" si="30"/>
        <v>0.25264594685788799</v>
      </c>
      <c r="Q370" s="12">
        <f>'HbA1c-1516'!$M$187</f>
        <v>0.17899999999999999</v>
      </c>
    </row>
    <row r="371" spans="11:17" x14ac:dyDescent="0.25">
      <c r="K371" s="11">
        <f t="shared" si="31"/>
        <v>369</v>
      </c>
      <c r="L371" s="17">
        <f t="shared" si="32"/>
        <v>369</v>
      </c>
      <c r="M371" s="18">
        <f t="shared" si="27"/>
        <v>0.14261011152624309</v>
      </c>
      <c r="N371" s="18">
        <f t="shared" si="28"/>
        <v>0.2222683233749391</v>
      </c>
      <c r="O371" s="18">
        <f t="shared" si="29"/>
        <v>0.12682973658630334</v>
      </c>
      <c r="P371" s="18">
        <f t="shared" si="30"/>
        <v>0.25253745855762266</v>
      </c>
      <c r="Q371" s="12">
        <f>'HbA1c-1516'!$M$187</f>
        <v>0.17899999999999999</v>
      </c>
    </row>
    <row r="372" spans="11:17" x14ac:dyDescent="0.25">
      <c r="K372" s="11">
        <f t="shared" si="31"/>
        <v>370</v>
      </c>
      <c r="L372" s="17">
        <f t="shared" si="32"/>
        <v>370</v>
      </c>
      <c r="M372" s="18">
        <f t="shared" si="27"/>
        <v>0.14265459580080486</v>
      </c>
      <c r="N372" s="18">
        <f t="shared" si="28"/>
        <v>0.22220544738173584</v>
      </c>
      <c r="O372" s="18">
        <f t="shared" si="29"/>
        <v>0.12688975057630827</v>
      </c>
      <c r="P372" s="18">
        <f t="shared" si="30"/>
        <v>0.25242942995711187</v>
      </c>
      <c r="Q372" s="12">
        <f>'HbA1c-1516'!$M$187</f>
        <v>0.17899999999999999</v>
      </c>
    </row>
    <row r="373" spans="11:17" x14ac:dyDescent="0.25">
      <c r="K373" s="11">
        <f t="shared" si="31"/>
        <v>371</v>
      </c>
      <c r="L373" s="17">
        <f t="shared" si="32"/>
        <v>371</v>
      </c>
      <c r="M373" s="18">
        <f t="shared" si="27"/>
        <v>0.14269891267545737</v>
      </c>
      <c r="N373" s="18">
        <f t="shared" si="28"/>
        <v>0.22214283687857309</v>
      </c>
      <c r="O373" s="18">
        <f t="shared" si="29"/>
        <v>0.12694954911539125</v>
      </c>
      <c r="P373" s="18">
        <f t="shared" si="30"/>
        <v>0.25232185786810052</v>
      </c>
      <c r="Q373" s="12">
        <f>'HbA1c-1516'!$M$187</f>
        <v>0.17899999999999999</v>
      </c>
    </row>
    <row r="374" spans="11:17" x14ac:dyDescent="0.25">
      <c r="K374" s="11">
        <f t="shared" si="31"/>
        <v>372</v>
      </c>
      <c r="L374" s="17">
        <f t="shared" si="32"/>
        <v>372</v>
      </c>
      <c r="M374" s="18">
        <f t="shared" si="27"/>
        <v>0.14274306320943334</v>
      </c>
      <c r="N374" s="18">
        <f t="shared" si="28"/>
        <v>0.22208049002357666</v>
      </c>
      <c r="O374" s="18">
        <f t="shared" si="29"/>
        <v>0.12700913351143334</v>
      </c>
      <c r="P374" s="18">
        <f t="shared" si="30"/>
        <v>0.25221473913294051</v>
      </c>
      <c r="Q374" s="12">
        <f>'HbA1c-1516'!$M$187</f>
        <v>0.17899999999999999</v>
      </c>
    </row>
    <row r="375" spans="11:17" x14ac:dyDescent="0.25">
      <c r="K375" s="11">
        <f t="shared" si="31"/>
        <v>373</v>
      </c>
      <c r="L375" s="17">
        <f t="shared" si="32"/>
        <v>373</v>
      </c>
      <c r="M375" s="18">
        <f t="shared" si="27"/>
        <v>0.14278704845254492</v>
      </c>
      <c r="N375" s="18">
        <f t="shared" si="28"/>
        <v>0.22201840499259651</v>
      </c>
      <c r="O375" s="18">
        <f t="shared" si="29"/>
        <v>0.12706850506112033</v>
      </c>
      <c r="P375" s="18">
        <f t="shared" si="30"/>
        <v>0.25210807062421586</v>
      </c>
      <c r="Q375" s="12">
        <f>'HbA1c-1516'!$M$187</f>
        <v>0.17899999999999999</v>
      </c>
    </row>
    <row r="376" spans="11:17" x14ac:dyDescent="0.25">
      <c r="K376" s="11">
        <f t="shared" si="31"/>
        <v>374</v>
      </c>
      <c r="L376" s="17">
        <f t="shared" si="32"/>
        <v>374</v>
      </c>
      <c r="M376" s="18">
        <f t="shared" si="27"/>
        <v>0.14283086944529189</v>
      </c>
      <c r="N376" s="18">
        <f t="shared" si="28"/>
        <v>0.22195657997898932</v>
      </c>
      <c r="O376" s="18">
        <f t="shared" si="29"/>
        <v>0.12712766505006645</v>
      </c>
      <c r="P376" s="18">
        <f t="shared" si="30"/>
        <v>0.25200184924437374</v>
      </c>
      <c r="Q376" s="12">
        <f>'HbA1c-1516'!$M$187</f>
        <v>0.17899999999999999</v>
      </c>
    </row>
    <row r="377" spans="11:17" x14ac:dyDescent="0.25">
      <c r="K377" s="11">
        <f t="shared" si="31"/>
        <v>375</v>
      </c>
      <c r="L377" s="17">
        <f t="shared" si="32"/>
        <v>375</v>
      </c>
      <c r="M377" s="18">
        <f t="shared" si="27"/>
        <v>0.14287452721896787</v>
      </c>
      <c r="N377" s="18">
        <f t="shared" si="28"/>
        <v>0.2218950131934038</v>
      </c>
      <c r="O377" s="18">
        <f t="shared" si="29"/>
        <v>0.12718661475293622</v>
      </c>
      <c r="P377" s="18">
        <f t="shared" si="30"/>
        <v>0.25189607192536101</v>
      </c>
      <c r="Q377" s="12">
        <f>'HbA1c-1516'!$M$187</f>
        <v>0.17899999999999999</v>
      </c>
    </row>
    <row r="378" spans="11:17" x14ac:dyDescent="0.25">
      <c r="K378" s="11">
        <f t="shared" si="31"/>
        <v>376</v>
      </c>
      <c r="L378" s="17">
        <f t="shared" si="32"/>
        <v>376</v>
      </c>
      <c r="M378" s="18">
        <f t="shared" si="27"/>
        <v>0.14291802279576549</v>
      </c>
      <c r="N378" s="18">
        <f t="shared" si="28"/>
        <v>0.22183370286356949</v>
      </c>
      <c r="O378" s="18">
        <f t="shared" si="29"/>
        <v>0.12724535543356508</v>
      </c>
      <c r="P378" s="18">
        <f t="shared" si="30"/>
        <v>0.25179073562826587</v>
      </c>
      <c r="Q378" s="12">
        <f>'HbA1c-1516'!$M$187</f>
        <v>0.17899999999999999</v>
      </c>
    </row>
    <row r="379" spans="11:17" x14ac:dyDescent="0.25">
      <c r="K379" s="11">
        <f t="shared" si="31"/>
        <v>377</v>
      </c>
      <c r="L379" s="17">
        <f t="shared" si="32"/>
        <v>377</v>
      </c>
      <c r="M379" s="18">
        <f t="shared" si="27"/>
        <v>0.14296135718887948</v>
      </c>
      <c r="N379" s="18">
        <f t="shared" si="28"/>
        <v>0.22177264723408854</v>
      </c>
      <c r="O379" s="18">
        <f t="shared" si="29"/>
        <v>0.12730388834507794</v>
      </c>
      <c r="P379" s="18">
        <f t="shared" si="30"/>
        <v>0.25168583734296496</v>
      </c>
      <c r="Q379" s="12">
        <f>'HbA1c-1516'!$M$187</f>
        <v>0.17899999999999999</v>
      </c>
    </row>
    <row r="380" spans="11:17" x14ac:dyDescent="0.25">
      <c r="K380" s="11">
        <f t="shared" si="31"/>
        <v>378</v>
      </c>
      <c r="L380" s="17">
        <f t="shared" si="32"/>
        <v>378</v>
      </c>
      <c r="M380" s="18">
        <f t="shared" si="27"/>
        <v>0.14300453140260899</v>
      </c>
      <c r="N380" s="18">
        <f t="shared" si="28"/>
        <v>0.22171184456623058</v>
      </c>
      <c r="O380" s="18">
        <f t="shared" si="29"/>
        <v>0.12736221473000639</v>
      </c>
      <c r="P380" s="18">
        <f t="shared" si="30"/>
        <v>0.25158137408777576</v>
      </c>
      <c r="Q380" s="12">
        <f>'HbA1c-1516'!$M$187</f>
        <v>0.17899999999999999</v>
      </c>
    </row>
    <row r="381" spans="11:17" x14ac:dyDescent="0.25">
      <c r="K381" s="11">
        <f t="shared" si="31"/>
        <v>379</v>
      </c>
      <c r="L381" s="17">
        <f t="shared" si="32"/>
        <v>379</v>
      </c>
      <c r="M381" s="18">
        <f t="shared" si="27"/>
        <v>0.14304754643245801</v>
      </c>
      <c r="N381" s="18">
        <f t="shared" si="28"/>
        <v>0.22165129313773091</v>
      </c>
      <c r="O381" s="18">
        <f t="shared" si="29"/>
        <v>0.12742033582040443</v>
      </c>
      <c r="P381" s="18">
        <f t="shared" si="30"/>
        <v>0.25147734290911394</v>
      </c>
      <c r="Q381" s="12">
        <f>'HbA1c-1516'!$M$187</f>
        <v>0.17899999999999999</v>
      </c>
    </row>
    <row r="382" spans="11:17" x14ac:dyDescent="0.25">
      <c r="K382" s="11">
        <f t="shared" si="31"/>
        <v>380</v>
      </c>
      <c r="L382" s="17">
        <f t="shared" si="32"/>
        <v>380</v>
      </c>
      <c r="M382" s="18">
        <f t="shared" si="27"/>
        <v>0.14309040326523464</v>
      </c>
      <c r="N382" s="18">
        <f t="shared" si="28"/>
        <v>0.22159099124259099</v>
      </c>
      <c r="O382" s="18">
        <f t="shared" si="29"/>
        <v>0.12747825283796227</v>
      </c>
      <c r="P382" s="18">
        <f t="shared" si="30"/>
        <v>0.25137374088115555</v>
      </c>
      <c r="Q382" s="12">
        <f>'HbA1c-1516'!$M$187</f>
        <v>0.17899999999999999</v>
      </c>
    </row>
    <row r="383" spans="11:17" x14ac:dyDescent="0.25">
      <c r="K383" s="11">
        <f t="shared" si="31"/>
        <v>381</v>
      </c>
      <c r="L383" s="17">
        <f t="shared" si="32"/>
        <v>381</v>
      </c>
      <c r="M383" s="18">
        <f t="shared" si="27"/>
        <v>0.1431331028791489</v>
      </c>
      <c r="N383" s="18">
        <f t="shared" si="28"/>
        <v>0.22153093719088268</v>
      </c>
      <c r="O383" s="18">
        <f t="shared" si="29"/>
        <v>0.12753596699411909</v>
      </c>
      <c r="P383" s="18">
        <f t="shared" si="30"/>
        <v>0.25127056510550444</v>
      </c>
      <c r="Q383" s="12">
        <f>'HbA1c-1516'!$M$187</f>
        <v>0.17899999999999999</v>
      </c>
    </row>
    <row r="384" spans="11:17" x14ac:dyDescent="0.25">
      <c r="K384" s="11">
        <f t="shared" si="31"/>
        <v>382</v>
      </c>
      <c r="L384" s="17">
        <f t="shared" si="32"/>
        <v>382</v>
      </c>
      <c r="M384" s="18">
        <f t="shared" si="27"/>
        <v>0.1431756462439093</v>
      </c>
      <c r="N384" s="18">
        <f t="shared" si="28"/>
        <v>0.22147112930855473</v>
      </c>
      <c r="O384" s="18">
        <f t="shared" si="29"/>
        <v>0.12759347949017386</v>
      </c>
      <c r="P384" s="18">
        <f t="shared" si="30"/>
        <v>0.25116781271086452</v>
      </c>
      <c r="Q384" s="12">
        <f>'HbA1c-1516'!$M$187</f>
        <v>0.17899999999999999</v>
      </c>
    </row>
    <row r="385" spans="11:17" x14ac:dyDescent="0.25">
      <c r="K385" s="11">
        <f t="shared" si="31"/>
        <v>383</v>
      </c>
      <c r="L385" s="17">
        <f t="shared" si="32"/>
        <v>383</v>
      </c>
      <c r="M385" s="18">
        <f t="shared" si="27"/>
        <v>0.14321803432081784</v>
      </c>
      <c r="N385" s="18">
        <f t="shared" si="28"/>
        <v>0.22141156593724243</v>
      </c>
      <c r="O385" s="18">
        <f t="shared" si="29"/>
        <v>0.12765079151739503</v>
      </c>
      <c r="P385" s="18">
        <f t="shared" si="30"/>
        <v>0.25106548085271657</v>
      </c>
      <c r="Q385" s="12">
        <f>'HbA1c-1516'!$M$187</f>
        <v>0.17899999999999999</v>
      </c>
    </row>
    <row r="386" spans="11:17" x14ac:dyDescent="0.25">
      <c r="K386" s="11">
        <f t="shared" si="31"/>
        <v>384</v>
      </c>
      <c r="L386" s="17">
        <f t="shared" si="32"/>
        <v>384</v>
      </c>
      <c r="M386" s="18">
        <f t="shared" si="27"/>
        <v>0.14326026806286399</v>
      </c>
      <c r="N386" s="18">
        <f t="shared" si="28"/>
        <v>0.22135224543407989</v>
      </c>
      <c r="O386" s="18">
        <f t="shared" si="29"/>
        <v>0.12770790425712863</v>
      </c>
      <c r="P386" s="18">
        <f t="shared" si="30"/>
        <v>0.25096356671299958</v>
      </c>
      <c r="Q386" s="12">
        <f>'HbA1c-1516'!$M$187</f>
        <v>0.17899999999999999</v>
      </c>
    </row>
    <row r="387" spans="11:17" x14ac:dyDescent="0.25">
      <c r="K387" s="11">
        <f t="shared" si="31"/>
        <v>385</v>
      </c>
      <c r="L387" s="17">
        <f t="shared" si="32"/>
        <v>385</v>
      </c>
      <c r="M387" s="18">
        <f t="shared" si="27"/>
        <v>0.14330234841481734</v>
      </c>
      <c r="N387" s="18">
        <f t="shared" si="28"/>
        <v>0.22129316617151515</v>
      </c>
      <c r="O387" s="18">
        <f t="shared" si="29"/>
        <v>0.12776481888090496</v>
      </c>
      <c r="P387" s="18">
        <f t="shared" si="30"/>
        <v>0.25086206749979761</v>
      </c>
      <c r="Q387" s="12">
        <f>'HbA1c-1516'!$M$187</f>
        <v>0.17899999999999999</v>
      </c>
    </row>
    <row r="388" spans="11:17" x14ac:dyDescent="0.25">
      <c r="K388" s="11">
        <f t="shared" si="31"/>
        <v>386</v>
      </c>
      <c r="L388" s="17">
        <f t="shared" si="32"/>
        <v>386</v>
      </c>
      <c r="M388" s="18">
        <f t="shared" ref="M388:M451" si="33">(2*($L388*$Q388)+NORMSINV((100+95.44)/200)^2-NORMSINV((100+95.44)/200)*SQRT(NORMSINV((100+95.44)/200)^2+4*($L388*$Q388)*(1-$Q388)))/2/($L388+NORMSINV((100+95.44)/200)^2)</f>
        <v>0.14334427631331878</v>
      </c>
      <c r="N388" s="18">
        <f t="shared" ref="N388:N451" si="34">(2*($L388*$Q388)+NORMSINV((100+95.44)/200)^2+NORMSINV((100+95.44)/200)*SQRT(NORMSINV((100+95.44)/200)^2+4*($L388*$Q388)*(1-Q388)))/2/($L388+NORMSINV((100+95.44)/200)^2)</f>
        <v>0.22123432653712777</v>
      </c>
      <c r="O388" s="18">
        <f t="shared" ref="O388:O451" si="35">(2*($L388*$Q388)+NORMSINV((100+99.74)/200)^2-NORMSINV((100+99.74)/200)*SQRT(NORMSINV((100+99.74)/200)^2+4*($L388*$Q388)*(1-$Q388)))/2/($L388+NORMSINV((100+99.74)/200)^2)</f>
        <v>0.12782153655054371</v>
      </c>
      <c r="P388" s="18">
        <f t="shared" ref="P388:P451" si="36">(2*($L388*$Q388)+NORMSINV((100+99.74)/200)^2+NORMSINV((100+99.74)/200)*SQRT(NORMSINV((100+99.74)/200)^2+4*($L388*$Q388)*(1-S388)))/2/($L388+NORMSINV((100+99.74)/200)^2)</f>
        <v>0.2507609804470296</v>
      </c>
      <c r="Q388" s="12">
        <f>'HbA1c-1516'!$M$187</f>
        <v>0.17899999999999999</v>
      </c>
    </row>
    <row r="389" spans="11:17" x14ac:dyDescent="0.25">
      <c r="K389" s="11">
        <f t="shared" si="31"/>
        <v>387</v>
      </c>
      <c r="L389" s="17">
        <f t="shared" si="32"/>
        <v>387</v>
      </c>
      <c r="M389" s="18">
        <f t="shared" si="33"/>
        <v>0.14338605268697061</v>
      </c>
      <c r="N389" s="18">
        <f t="shared" si="34"/>
        <v>0.22117572493344936</v>
      </c>
      <c r="O389" s="18">
        <f t="shared" si="35"/>
        <v>0.12787805841825803</v>
      </c>
      <c r="P389" s="18">
        <f t="shared" si="36"/>
        <v>0.25066030281414514</v>
      </c>
      <c r="Q389" s="12">
        <f>'HbA1c-1516'!$M$187</f>
        <v>0.17899999999999999</v>
      </c>
    </row>
    <row r="390" spans="11:17" x14ac:dyDescent="0.25">
      <c r="K390" s="11">
        <f t="shared" ref="K390:K454" si="37">K389+1</f>
        <v>388</v>
      </c>
      <c r="L390" s="17">
        <f t="shared" si="32"/>
        <v>388</v>
      </c>
      <c r="M390" s="18">
        <f t="shared" si="33"/>
        <v>0.14342767845642543</v>
      </c>
      <c r="N390" s="18">
        <f t="shared" si="34"/>
        <v>0.2211173597777864</v>
      </c>
      <c r="O390" s="18">
        <f t="shared" si="35"/>
        <v>0.12793438562675699</v>
      </c>
      <c r="P390" s="18">
        <f t="shared" si="36"/>
        <v>0.25056003188582388</v>
      </c>
      <c r="Q390" s="12">
        <f>'HbA1c-1516'!$M$187</f>
        <v>0.17899999999999999</v>
      </c>
    </row>
    <row r="391" spans="11:17" x14ac:dyDescent="0.25">
      <c r="K391" s="11">
        <f t="shared" si="37"/>
        <v>389</v>
      </c>
      <c r="L391" s="17">
        <f t="shared" si="32"/>
        <v>389</v>
      </c>
      <c r="M391" s="18">
        <f t="shared" si="33"/>
        <v>0.14346915453447384</v>
      </c>
      <c r="N391" s="18">
        <f t="shared" si="34"/>
        <v>0.22105922950204587</v>
      </c>
      <c r="O391" s="18">
        <f t="shared" si="35"/>
        <v>0.12799051930934677</v>
      </c>
      <c r="P391" s="18">
        <f t="shared" si="36"/>
        <v>0.250460164971679</v>
      </c>
      <c r="Q391" s="12">
        <f>'HbA1c-1516'!$M$187</f>
        <v>0.17899999999999999</v>
      </c>
    </row>
    <row r="392" spans="11:17" x14ac:dyDescent="0.25">
      <c r="K392" s="11">
        <f t="shared" si="37"/>
        <v>390</v>
      </c>
      <c r="L392" s="17">
        <f t="shared" si="32"/>
        <v>390</v>
      </c>
      <c r="M392" s="18">
        <f t="shared" si="33"/>
        <v>0.14351048182613083</v>
      </c>
      <c r="N392" s="18">
        <f t="shared" si="34"/>
        <v>0.22100133255256318</v>
      </c>
      <c r="O392" s="18">
        <f t="shared" si="35"/>
        <v>0.12804646059003047</v>
      </c>
      <c r="P392" s="18">
        <f t="shared" si="36"/>
        <v>0.25036069940596567</v>
      </c>
      <c r="Q392" s="12">
        <f>'HbA1c-1516'!$M$187</f>
        <v>0.17899999999999999</v>
      </c>
    </row>
    <row r="393" spans="11:17" x14ac:dyDescent="0.25">
      <c r="K393" s="11">
        <f t="shared" si="37"/>
        <v>391</v>
      </c>
      <c r="L393" s="17">
        <f t="shared" si="32"/>
        <v>391</v>
      </c>
      <c r="M393" s="18">
        <f t="shared" si="33"/>
        <v>0.14355166122872107</v>
      </c>
      <c r="N393" s="18">
        <f t="shared" si="34"/>
        <v>0.22094366738993262</v>
      </c>
      <c r="O393" s="18">
        <f t="shared" si="35"/>
        <v>0.12810221058360682</v>
      </c>
      <c r="P393" s="18">
        <f t="shared" si="36"/>
        <v>0.250261632547293</v>
      </c>
      <c r="Q393" s="12">
        <f>'HbA1c-1516'!$M$187</f>
        <v>0.17899999999999999</v>
      </c>
    </row>
    <row r="394" spans="11:17" x14ac:dyDescent="0.25">
      <c r="K394" s="11">
        <f t="shared" si="37"/>
        <v>392</v>
      </c>
      <c r="L394" s="17">
        <f t="shared" si="32"/>
        <v>392</v>
      </c>
      <c r="M394" s="18">
        <f t="shared" si="33"/>
        <v>0.14359269363196328</v>
      </c>
      <c r="N394" s="18">
        <f t="shared" si="34"/>
        <v>0.2208862324888404</v>
      </c>
      <c r="O394" s="18">
        <f t="shared" si="35"/>
        <v>0.12815777039576742</v>
      </c>
      <c r="P394" s="18">
        <f t="shared" si="36"/>
        <v>0.25016296177834019</v>
      </c>
      <c r="Q394" s="12">
        <f>'HbA1c-1516'!$M$187</f>
        <v>0.17899999999999999</v>
      </c>
    </row>
    <row r="395" spans="11:17" x14ac:dyDescent="0.25">
      <c r="K395" s="11">
        <f t="shared" si="37"/>
        <v>393</v>
      </c>
      <c r="L395" s="17">
        <f t="shared" ref="L395:L453" si="38">K395</f>
        <v>393</v>
      </c>
      <c r="M395" s="18">
        <f t="shared" si="33"/>
        <v>0.14363357991805301</v>
      </c>
      <c r="N395" s="18">
        <f t="shared" si="34"/>
        <v>0.22082902633789978</v>
      </c>
      <c r="O395" s="18">
        <f t="shared" si="35"/>
        <v>0.12821314112319263</v>
      </c>
      <c r="P395" s="18">
        <f t="shared" si="36"/>
        <v>0.25006468450557712</v>
      </c>
      <c r="Q395" s="12">
        <f>'HbA1c-1516'!$M$187</f>
        <v>0.17899999999999999</v>
      </c>
    </row>
    <row r="396" spans="11:17" x14ac:dyDescent="0.25">
      <c r="K396" s="11">
        <f t="shared" si="37"/>
        <v>394</v>
      </c>
      <c r="L396" s="17">
        <f t="shared" si="38"/>
        <v>394</v>
      </c>
      <c r="M396" s="18">
        <f t="shared" si="33"/>
        <v>0.14367432096174468</v>
      </c>
      <c r="N396" s="18">
        <f t="shared" si="34"/>
        <v>0.22077204743948869</v>
      </c>
      <c r="O396" s="18">
        <f t="shared" si="35"/>
        <v>0.12826832385364648</v>
      </c>
      <c r="P396" s="18">
        <f t="shared" si="36"/>
        <v>0.24996679815898834</v>
      </c>
      <c r="Q396" s="12">
        <f>'HbA1c-1516'!$M$187</f>
        <v>0.17899999999999999</v>
      </c>
    </row>
    <row r="397" spans="11:17" x14ac:dyDescent="0.25">
      <c r="K397" s="11">
        <f t="shared" si="37"/>
        <v>395</v>
      </c>
      <c r="L397" s="17">
        <f t="shared" si="38"/>
        <v>395</v>
      </c>
      <c r="M397" s="18">
        <f t="shared" si="33"/>
        <v>0.14371491763043251</v>
      </c>
      <c r="N397" s="18">
        <f t="shared" si="34"/>
        <v>0.22071529430958972</v>
      </c>
      <c r="O397" s="18">
        <f t="shared" si="35"/>
        <v>0.1283233196660703</v>
      </c>
      <c r="P397" s="18">
        <f t="shared" si="36"/>
        <v>0.24986930019180109</v>
      </c>
      <c r="Q397" s="12">
        <f>'HbA1c-1516'!$M$187</f>
        <v>0.17899999999999999</v>
      </c>
    </row>
    <row r="398" spans="11:17" x14ac:dyDescent="0.25">
      <c r="K398" s="11">
        <f t="shared" si="37"/>
        <v>396</v>
      </c>
      <c r="L398" s="17">
        <f t="shared" si="38"/>
        <v>396</v>
      </c>
      <c r="M398" s="18">
        <f t="shared" si="33"/>
        <v>0.14375537078423015</v>
      </c>
      <c r="N398" s="18">
        <f t="shared" si="34"/>
        <v>0.2206587654776323</v>
      </c>
      <c r="O398" s="18">
        <f t="shared" si="35"/>
        <v>0.12837812963067505</v>
      </c>
      <c r="P398" s="18">
        <f t="shared" si="36"/>
        <v>0.24977218808021751</v>
      </c>
      <c r="Q398" s="12">
        <f>'HbA1c-1516'!$M$187</f>
        <v>0.17899999999999999</v>
      </c>
    </row>
    <row r="399" spans="11:17" x14ac:dyDescent="0.25">
      <c r="K399" s="11">
        <f t="shared" si="37"/>
        <v>397</v>
      </c>
      <c r="L399" s="17">
        <f t="shared" si="38"/>
        <v>397</v>
      </c>
      <c r="M399" s="18">
        <f t="shared" si="33"/>
        <v>0.1437956812760495</v>
      </c>
      <c r="N399" s="18">
        <f t="shared" si="34"/>
        <v>0.22060245948633703</v>
      </c>
      <c r="O399" s="18">
        <f t="shared" si="35"/>
        <v>0.12843275480903232</v>
      </c>
      <c r="P399" s="18">
        <f t="shared" si="36"/>
        <v>0.24967545932315002</v>
      </c>
      <c r="Q399" s="12">
        <f>'HbA1c-1516'!$M$187</f>
        <v>0.17899999999999999</v>
      </c>
    </row>
    <row r="400" spans="11:17" x14ac:dyDescent="0.25">
      <c r="K400" s="11">
        <f t="shared" si="37"/>
        <v>398</v>
      </c>
      <c r="L400" s="17">
        <f t="shared" si="38"/>
        <v>398</v>
      </c>
      <c r="M400" s="18">
        <f t="shared" si="33"/>
        <v>0.14383584995167817</v>
      </c>
      <c r="N400" s="18">
        <f t="shared" si="34"/>
        <v>0.2205463748915622</v>
      </c>
      <c r="O400" s="18">
        <f t="shared" si="35"/>
        <v>0.12848719625416455</v>
      </c>
      <c r="P400" s="18">
        <f t="shared" si="36"/>
        <v>0.2495791114419609</v>
      </c>
      <c r="Q400" s="12">
        <f>'HbA1c-1516'!$M$187</f>
        <v>0.17899999999999999</v>
      </c>
    </row>
    <row r="401" spans="11:17" x14ac:dyDescent="0.25">
      <c r="K401" s="11">
        <f t="shared" si="37"/>
        <v>399</v>
      </c>
      <c r="L401" s="17">
        <f t="shared" si="38"/>
        <v>399</v>
      </c>
      <c r="M401" s="18">
        <f t="shared" si="33"/>
        <v>0.14387587764985649</v>
      </c>
      <c r="N401" s="18">
        <f t="shared" si="34"/>
        <v>0.22049051026215291</v>
      </c>
      <c r="O401" s="18">
        <f t="shared" si="35"/>
        <v>0.12854145501063396</v>
      </c>
      <c r="P401" s="18">
        <f t="shared" si="36"/>
        <v>0.24948314198020519</v>
      </c>
      <c r="Q401" s="12">
        <f>'HbA1c-1516'!$M$187</f>
        <v>0.17899999999999999</v>
      </c>
    </row>
    <row r="402" spans="11:17" x14ac:dyDescent="0.25">
      <c r="K402" s="11">
        <f t="shared" si="37"/>
        <v>400</v>
      </c>
      <c r="L402" s="17">
        <f t="shared" si="38"/>
        <v>400</v>
      </c>
      <c r="M402" s="18">
        <f t="shared" si="33"/>
        <v>0.14391576520235283</v>
      </c>
      <c r="N402" s="18">
        <f t="shared" si="34"/>
        <v>0.22043486417979138</v>
      </c>
      <c r="O402" s="18">
        <f t="shared" si="35"/>
        <v>0.12859553211463004</v>
      </c>
      <c r="P402" s="18">
        <f t="shared" si="36"/>
        <v>0.24938754850337716</v>
      </c>
      <c r="Q402" s="12">
        <f>'HbA1c-1516'!$M$187</f>
        <v>0.17899999999999999</v>
      </c>
    </row>
    <row r="403" spans="11:17" x14ac:dyDescent="0.25">
      <c r="K403" s="11">
        <f t="shared" si="37"/>
        <v>401</v>
      </c>
      <c r="L403" s="17">
        <f t="shared" si="38"/>
        <v>401</v>
      </c>
      <c r="M403" s="18">
        <f t="shared" si="33"/>
        <v>0.14395551343403834</v>
      </c>
      <c r="N403" s="18">
        <f t="shared" si="34"/>
        <v>0.22037943523885037</v>
      </c>
      <c r="O403" s="18">
        <f t="shared" si="35"/>
        <v>0.12864942859405631</v>
      </c>
      <c r="P403" s="18">
        <f t="shared" si="36"/>
        <v>0.24929232859866068</v>
      </c>
      <c r="Q403" s="12">
        <f>'HbA1c-1516'!$M$187</f>
        <v>0.17899999999999999</v>
      </c>
    </row>
    <row r="404" spans="11:17" x14ac:dyDescent="0.25">
      <c r="K404" s="11">
        <f t="shared" si="37"/>
        <v>402</v>
      </c>
      <c r="L404" s="17">
        <f t="shared" si="38"/>
        <v>402</v>
      </c>
      <c r="M404" s="18">
        <f t="shared" si="33"/>
        <v>0.14399512316296065</v>
      </c>
      <c r="N404" s="18">
        <f t="shared" si="34"/>
        <v>0.22032422204624785</v>
      </c>
      <c r="O404" s="18">
        <f t="shared" si="35"/>
        <v>0.12870314546861583</v>
      </c>
      <c r="P404" s="18">
        <f t="shared" si="36"/>
        <v>0.24919747987468246</v>
      </c>
      <c r="Q404" s="12">
        <f>'HbA1c-1516'!$M$187</f>
        <v>0.17899999999999999</v>
      </c>
    </row>
    <row r="405" spans="11:17" x14ac:dyDescent="0.25">
      <c r="K405" s="11">
        <f t="shared" si="37"/>
        <v>403</v>
      </c>
      <c r="L405" s="17">
        <f t="shared" si="38"/>
        <v>403</v>
      </c>
      <c r="M405" s="18">
        <f t="shared" si="33"/>
        <v>0.1440345952004165</v>
      </c>
      <c r="N405" s="18">
        <f t="shared" si="34"/>
        <v>0.22026922322130418</v>
      </c>
      <c r="O405" s="18">
        <f t="shared" si="35"/>
        <v>0.12875668374989571</v>
      </c>
      <c r="P405" s="18">
        <f t="shared" si="36"/>
        <v>0.24910299996126911</v>
      </c>
      <c r="Q405" s="12">
        <f>'HbA1c-1516'!$M$187</f>
        <v>0.17899999999999999</v>
      </c>
    </row>
    <row r="406" spans="11:17" x14ac:dyDescent="0.25">
      <c r="K406" s="11">
        <f t="shared" si="37"/>
        <v>404</v>
      </c>
      <c r="L406" s="17">
        <f t="shared" si="38"/>
        <v>404</v>
      </c>
      <c r="M406" s="18">
        <f t="shared" si="33"/>
        <v>0.14407393035102359</v>
      </c>
      <c r="N406" s="18">
        <f t="shared" si="34"/>
        <v>0.22021443739560112</v>
      </c>
      <c r="O406" s="18">
        <f t="shared" si="35"/>
        <v>0.12881004444145031</v>
      </c>
      <c r="P406" s="18">
        <f t="shared" si="36"/>
        <v>0.24900888650920758</v>
      </c>
      <c r="Q406" s="12">
        <f>'HbA1c-1516'!$M$187</f>
        <v>0.17899999999999999</v>
      </c>
    </row>
    <row r="407" spans="11:17" x14ac:dyDescent="0.25">
      <c r="K407" s="11">
        <f t="shared" si="37"/>
        <v>405</v>
      </c>
      <c r="L407" s="17">
        <f t="shared" si="38"/>
        <v>405</v>
      </c>
      <c r="M407" s="18">
        <f t="shared" si="33"/>
        <v>0.14411312941279134</v>
      </c>
      <c r="N407" s="18">
        <f t="shared" si="34"/>
        <v>0.22015986321284245</v>
      </c>
      <c r="O407" s="18">
        <f t="shared" si="35"/>
        <v>0.12886322853888368</v>
      </c>
      <c r="P407" s="18">
        <f t="shared" si="36"/>
        <v>0.2489151371900083</v>
      </c>
      <c r="Q407" s="12">
        <f>'HbA1c-1516'!$M$187</f>
        <v>0.17899999999999999</v>
      </c>
    </row>
    <row r="408" spans="11:17" x14ac:dyDescent="0.25">
      <c r="K408" s="11">
        <f t="shared" si="37"/>
        <v>406</v>
      </c>
      <c r="L408" s="17">
        <f t="shared" si="38"/>
        <v>406</v>
      </c>
      <c r="M408" s="18">
        <f t="shared" si="33"/>
        <v>0.14415219317719083</v>
      </c>
      <c r="N408" s="18">
        <f t="shared" si="34"/>
        <v>0.2201054993287174</v>
      </c>
      <c r="O408" s="18">
        <f t="shared" si="35"/>
        <v>0.12891623702993099</v>
      </c>
      <c r="P408" s="18">
        <f t="shared" si="36"/>
        <v>0.24882174969567269</v>
      </c>
      <c r="Q408" s="12">
        <f>'HbA1c-1516'!$M$187</f>
        <v>0.17899999999999999</v>
      </c>
    </row>
    <row r="409" spans="11:17" x14ac:dyDescent="0.25">
      <c r="K409" s="11">
        <f t="shared" si="37"/>
        <v>407</v>
      </c>
      <c r="L409" s="17">
        <f t="shared" si="38"/>
        <v>407</v>
      </c>
      <c r="M409" s="18">
        <f t="shared" si="33"/>
        <v>0.14419112242922377</v>
      </c>
      <c r="N409" s="18">
        <f t="shared" si="34"/>
        <v>0.22005134441076474</v>
      </c>
      <c r="O409" s="18">
        <f t="shared" si="35"/>
        <v>0.12896907089453852</v>
      </c>
      <c r="P409" s="18">
        <f t="shared" si="36"/>
        <v>0.24872872173846247</v>
      </c>
      <c r="Q409" s="12">
        <f>'HbA1c-1516'!$M$187</f>
        <v>0.17899999999999999</v>
      </c>
    </row>
    <row r="410" spans="11:17" x14ac:dyDescent="0.25">
      <c r="K410" s="11">
        <f t="shared" si="37"/>
        <v>408</v>
      </c>
      <c r="L410" s="17">
        <f t="shared" si="38"/>
        <v>408</v>
      </c>
      <c r="M410" s="18">
        <f t="shared" si="33"/>
        <v>0.14422991794749063</v>
      </c>
      <c r="N410" s="18">
        <f t="shared" si="34"/>
        <v>0.21999739713823982</v>
      </c>
      <c r="O410" s="18">
        <f t="shared" si="35"/>
        <v>0.12902173110494317</v>
      </c>
      <c r="P410" s="18">
        <f t="shared" si="36"/>
        <v>0.24863605105067318</v>
      </c>
      <c r="Q410" s="12">
        <f>'HbA1c-1516'!$M$187</f>
        <v>0.17899999999999999</v>
      </c>
    </row>
    <row r="411" spans="11:17" x14ac:dyDescent="0.25">
      <c r="K411" s="11">
        <f t="shared" si="37"/>
        <v>409</v>
      </c>
      <c r="L411" s="17">
        <f t="shared" si="38"/>
        <v>409</v>
      </c>
      <c r="M411" s="18">
        <f t="shared" si="33"/>
        <v>0.14426858050425778</v>
      </c>
      <c r="N411" s="18">
        <f t="shared" si="34"/>
        <v>0.21994365620198281</v>
      </c>
      <c r="O411" s="18">
        <f t="shared" si="35"/>
        <v>0.1290742186257505</v>
      </c>
      <c r="P411" s="18">
        <f t="shared" si="36"/>
        <v>0.24854373538441032</v>
      </c>
      <c r="Q411" s="12">
        <f>'HbA1c-1516'!$M$187</f>
        <v>0.17899999999999999</v>
      </c>
    </row>
    <row r="412" spans="11:17" x14ac:dyDescent="0.25">
      <c r="K412" s="11">
        <f t="shared" si="37"/>
        <v>410</v>
      </c>
      <c r="L412" s="17">
        <f t="shared" si="38"/>
        <v>410</v>
      </c>
      <c r="M412" s="18">
        <f t="shared" si="33"/>
        <v>0.14430711086552411</v>
      </c>
      <c r="N412" s="18">
        <f t="shared" si="34"/>
        <v>0.21989012030428898</v>
      </c>
      <c r="O412" s="18">
        <f t="shared" si="35"/>
        <v>0.12912653441401239</v>
      </c>
      <c r="P412" s="18">
        <f t="shared" si="36"/>
        <v>0.24845177251136855</v>
      </c>
      <c r="Q412" s="12">
        <f>'HbA1c-1516'!$M$187</f>
        <v>0.17899999999999999</v>
      </c>
    </row>
    <row r="413" spans="11:17" x14ac:dyDescent="0.25">
      <c r="K413" s="11">
        <f t="shared" si="37"/>
        <v>411</v>
      </c>
      <c r="L413" s="17">
        <f t="shared" si="38"/>
        <v>411</v>
      </c>
      <c r="M413" s="18">
        <f t="shared" si="33"/>
        <v>0.14434550979108624</v>
      </c>
      <c r="N413" s="18">
        <f t="shared" si="34"/>
        <v>0.21983678815878058</v>
      </c>
      <c r="O413" s="18">
        <f t="shared" si="35"/>
        <v>0.12917867941930308</v>
      </c>
      <c r="P413" s="18">
        <f t="shared" si="36"/>
        <v>0.24836016022261415</v>
      </c>
      <c r="Q413" s="12">
        <f>'HbA1c-1516'!$M$187</f>
        <v>0.17899999999999999</v>
      </c>
    </row>
    <row r="414" spans="11:17" x14ac:dyDescent="0.25">
      <c r="K414" s="11">
        <f t="shared" si="37"/>
        <v>412</v>
      </c>
      <c r="L414" s="17">
        <f t="shared" si="38"/>
        <v>412</v>
      </c>
      <c r="M414" s="18">
        <f t="shared" si="33"/>
        <v>0.14438377803460337</v>
      </c>
      <c r="N414" s="18">
        <f t="shared" si="34"/>
        <v>0.21978365849028064</v>
      </c>
      <c r="O414" s="18">
        <f t="shared" si="35"/>
        <v>0.12923065458379468</v>
      </c>
      <c r="P414" s="18">
        <f t="shared" si="36"/>
        <v>0.24826889632836985</v>
      </c>
      <c r="Q414" s="12">
        <f>'HbA1c-1516'!$M$187</f>
        <v>0.17899999999999999</v>
      </c>
    </row>
    <row r="415" spans="11:17" x14ac:dyDescent="0.25">
      <c r="K415" s="11">
        <f t="shared" si="37"/>
        <v>413</v>
      </c>
      <c r="L415" s="17">
        <f t="shared" si="38"/>
        <v>413</v>
      </c>
      <c r="M415" s="18">
        <f t="shared" si="33"/>
        <v>0.14442191634366119</v>
      </c>
      <c r="N415" s="18">
        <f t="shared" si="34"/>
        <v>0.21973073003468857</v>
      </c>
      <c r="O415" s="18">
        <f t="shared" si="35"/>
        <v>0.12928246084233169</v>
      </c>
      <c r="P415" s="18">
        <f t="shared" si="36"/>
        <v>0.24817797865780331</v>
      </c>
      <c r="Q415" s="12">
        <f>'HbA1c-1516'!$M$187</f>
        <v>0.17899999999999999</v>
      </c>
    </row>
    <row r="416" spans="11:17" x14ac:dyDescent="0.25">
      <c r="K416" s="11">
        <f t="shared" si="37"/>
        <v>414</v>
      </c>
      <c r="L416" s="17">
        <f t="shared" si="38"/>
        <v>414</v>
      </c>
      <c r="M416" s="18">
        <f t="shared" si="33"/>
        <v>0.14445992545983477</v>
      </c>
      <c r="N416" s="18">
        <f t="shared" si="34"/>
        <v>0.21967800153885686</v>
      </c>
      <c r="O416" s="18">
        <f t="shared" si="35"/>
        <v>0.12933409912250451</v>
      </c>
      <c r="P416" s="18">
        <f t="shared" si="36"/>
        <v>0.24808740505881768</v>
      </c>
      <c r="Q416" s="12">
        <f>'HbA1c-1516'!$M$187</f>
        <v>0.17899999999999999</v>
      </c>
    </row>
    <row r="417" spans="11:17" x14ac:dyDescent="0.25">
      <c r="K417" s="11">
        <f t="shared" si="37"/>
        <v>415</v>
      </c>
      <c r="L417" s="17">
        <f t="shared" si="38"/>
        <v>415</v>
      </c>
      <c r="M417" s="18">
        <f t="shared" si="33"/>
        <v>0.14449780611875085</v>
      </c>
      <c r="N417" s="18">
        <f t="shared" si="34"/>
        <v>0.21962547176047018</v>
      </c>
      <c r="O417" s="18">
        <f t="shared" si="35"/>
        <v>0.12938557034472215</v>
      </c>
      <c r="P417" s="18">
        <f t="shared" si="36"/>
        <v>0.24799717339784558</v>
      </c>
      <c r="Q417" s="12">
        <f>'HbA1c-1516'!$M$187</f>
        <v>0.17899999999999999</v>
      </c>
    </row>
    <row r="418" spans="11:17" x14ac:dyDescent="0.25">
      <c r="K418" s="11">
        <f t="shared" si="37"/>
        <v>416</v>
      </c>
      <c r="L418" s="17">
        <f t="shared" si="38"/>
        <v>416</v>
      </c>
      <c r="M418" s="18">
        <f t="shared" si="33"/>
        <v>0.14453555905014942</v>
      </c>
      <c r="N418" s="18">
        <f t="shared" si="34"/>
        <v>0.21957313946792575</v>
      </c>
      <c r="O418" s="18">
        <f t="shared" si="35"/>
        <v>0.12943687542228388</v>
      </c>
      <c r="P418" s="18">
        <f t="shared" si="36"/>
        <v>0.24790728155964548</v>
      </c>
      <c r="Q418" s="12">
        <f>'HbA1c-1516'!$M$187</f>
        <v>0.17899999999999999</v>
      </c>
    </row>
    <row r="419" spans="11:17" x14ac:dyDescent="0.25">
      <c r="K419" s="11">
        <f t="shared" si="37"/>
        <v>417</v>
      </c>
      <c r="L419" s="17">
        <f t="shared" si="38"/>
        <v>417</v>
      </c>
      <c r="M419" s="18">
        <f t="shared" si="33"/>
        <v>0.14457318497794425</v>
      </c>
      <c r="N419" s="18">
        <f t="shared" si="34"/>
        <v>0.21952100344021519</v>
      </c>
      <c r="O419" s="18">
        <f t="shared" si="35"/>
        <v>0.12948801526145015</v>
      </c>
      <c r="P419" s="18">
        <f t="shared" si="36"/>
        <v>0.24781772744710084</v>
      </c>
      <c r="Q419" s="12">
        <f>'HbA1c-1516'!$M$187</f>
        <v>0.17899999999999999</v>
      </c>
    </row>
    <row r="420" spans="11:17" x14ac:dyDescent="0.25">
      <c r="K420" s="11">
        <f t="shared" si="37"/>
        <v>418</v>
      </c>
      <c r="L420" s="17">
        <f t="shared" si="38"/>
        <v>418</v>
      </c>
      <c r="M420" s="18">
        <f t="shared" si="33"/>
        <v>0.14461068462028279</v>
      </c>
      <c r="N420" s="18">
        <f t="shared" si="34"/>
        <v>0.21946906246680831</v>
      </c>
      <c r="O420" s="18">
        <f t="shared" si="35"/>
        <v>0.12953899076151273</v>
      </c>
      <c r="P420" s="18">
        <f t="shared" si="36"/>
        <v>0.24772850898102225</v>
      </c>
      <c r="Q420" s="12">
        <f>'HbA1c-1516'!$M$187</f>
        <v>0.17899999999999999</v>
      </c>
    </row>
    <row r="421" spans="11:17" x14ac:dyDescent="0.25">
      <c r="K421" s="11">
        <f t="shared" si="37"/>
        <v>419</v>
      </c>
      <c r="L421" s="17">
        <f t="shared" si="38"/>
        <v>419</v>
      </c>
      <c r="M421" s="18">
        <f t="shared" si="33"/>
        <v>0.14464805868960545</v>
      </c>
      <c r="N421" s="18">
        <f t="shared" si="34"/>
        <v>0.21941731534753811</v>
      </c>
      <c r="O421" s="18">
        <f t="shared" si="35"/>
        <v>0.12958980281486365</v>
      </c>
      <c r="P421" s="18">
        <f t="shared" si="36"/>
        <v>0.24763962409995163</v>
      </c>
      <c r="Q421" s="12">
        <f>'HbA1c-1516'!$M$187</f>
        <v>0.17899999999999999</v>
      </c>
    </row>
    <row r="422" spans="11:17" x14ac:dyDescent="0.25">
      <c r="K422" s="11">
        <f t="shared" si="37"/>
        <v>420</v>
      </c>
      <c r="L422" s="17">
        <f t="shared" si="38"/>
        <v>420</v>
      </c>
      <c r="M422" s="18">
        <f t="shared" si="33"/>
        <v>0.14468530789270403</v>
      </c>
      <c r="N422" s="18">
        <f t="shared" si="34"/>
        <v>0.21936576089248755</v>
      </c>
      <c r="O422" s="18">
        <f t="shared" si="35"/>
        <v>0.12964045230706386</v>
      </c>
      <c r="P422" s="18">
        <f t="shared" si="36"/>
        <v>0.2475510707599694</v>
      </c>
      <c r="Q422" s="12">
        <f>'HbA1c-1516'!$M$187</f>
        <v>0.17899999999999999</v>
      </c>
    </row>
    <row r="423" spans="11:17" x14ac:dyDescent="0.25">
      <c r="K423" s="11">
        <f t="shared" si="37"/>
        <v>421</v>
      </c>
      <c r="L423" s="17">
        <f t="shared" si="38"/>
        <v>421</v>
      </c>
      <c r="M423" s="18">
        <f t="shared" si="33"/>
        <v>0.14472243293077919</v>
      </c>
      <c r="N423" s="18">
        <f t="shared" si="34"/>
        <v>0.2193143979218776</v>
      </c>
      <c r="O423" s="18">
        <f t="shared" si="35"/>
        <v>0.12969094011691026</v>
      </c>
      <c r="P423" s="18">
        <f t="shared" si="36"/>
        <v>0.24746284693450432</v>
      </c>
      <c r="Q423" s="12">
        <f>'HbA1c-1516'!$M$187</f>
        <v>0.17899999999999999</v>
      </c>
    </row>
    <row r="424" spans="11:17" x14ac:dyDescent="0.25">
      <c r="K424" s="11">
        <f t="shared" si="37"/>
        <v>422</v>
      </c>
      <c r="L424" s="17">
        <f t="shared" si="38"/>
        <v>422</v>
      </c>
      <c r="M424" s="18">
        <f t="shared" si="33"/>
        <v>0.14475943449949771</v>
      </c>
      <c r="N424" s="18">
        <f t="shared" si="34"/>
        <v>0.21926322526595707</v>
      </c>
      <c r="O424" s="18">
        <f t="shared" si="35"/>
        <v>0.12974126711650286</v>
      </c>
      <c r="P424" s="18">
        <f t="shared" si="36"/>
        <v>0.2473749506141453</v>
      </c>
      <c r="Q424" s="12">
        <f>'HbA1c-1516'!$M$187</f>
        <v>0.17899999999999999</v>
      </c>
    </row>
    <row r="425" spans="11:17" x14ac:dyDescent="0.25">
      <c r="K425" s="11">
        <f t="shared" si="37"/>
        <v>423</v>
      </c>
      <c r="L425" s="17">
        <f t="shared" si="38"/>
        <v>423</v>
      </c>
      <c r="M425" s="18">
        <f t="shared" si="33"/>
        <v>0.14479631328904849</v>
      </c>
      <c r="N425" s="18">
        <f t="shared" si="34"/>
        <v>0.21921224176489365</v>
      </c>
      <c r="O425" s="18">
        <f t="shared" si="35"/>
        <v>0.1297914341713102</v>
      </c>
      <c r="P425" s="18">
        <f t="shared" si="36"/>
        <v>0.24728737980645635</v>
      </c>
      <c r="Q425" s="12">
        <f>'HbA1c-1516'!$M$187</f>
        <v>0.17899999999999999</v>
      </c>
    </row>
    <row r="426" spans="11:17" x14ac:dyDescent="0.25">
      <c r="K426" s="11">
        <f t="shared" si="37"/>
        <v>424</v>
      </c>
      <c r="L426" s="17">
        <f t="shared" si="38"/>
        <v>424</v>
      </c>
      <c r="M426" s="18">
        <f t="shared" si="33"/>
        <v>0.14483306998419823</v>
      </c>
      <c r="N426" s="18">
        <f t="shared" si="34"/>
        <v>0.21916144626866643</v>
      </c>
      <c r="O426" s="18">
        <f t="shared" si="35"/>
        <v>0.12984144214023488</v>
      </c>
      <c r="P426" s="18">
        <f t="shared" si="36"/>
        <v>0.24720013253579343</v>
      </c>
      <c r="Q426" s="12">
        <f>'HbA1c-1516'!$M$187</f>
        <v>0.17899999999999999</v>
      </c>
    </row>
    <row r="427" spans="11:17" x14ac:dyDescent="0.25">
      <c r="K427" s="11">
        <f t="shared" si="37"/>
        <v>425</v>
      </c>
      <c r="L427" s="17">
        <f t="shared" si="38"/>
        <v>425</v>
      </c>
      <c r="M427" s="18">
        <f t="shared" si="33"/>
        <v>0.14486970526434637</v>
      </c>
      <c r="N427" s="18">
        <f t="shared" si="34"/>
        <v>0.21911083763695988</v>
      </c>
      <c r="O427" s="18">
        <f t="shared" si="35"/>
        <v>0.12989129187567747</v>
      </c>
      <c r="P427" s="18">
        <f t="shared" si="36"/>
        <v>0.24711320684312396</v>
      </c>
      <c r="Q427" s="12">
        <f>'HbA1c-1516'!$M$187</f>
        <v>0.17899999999999999</v>
      </c>
    </row>
    <row r="428" spans="11:17" x14ac:dyDescent="0.25">
      <c r="K428" s="11">
        <f t="shared" si="37"/>
        <v>426</v>
      </c>
      <c r="L428" s="17">
        <f t="shared" si="38"/>
        <v>426</v>
      </c>
      <c r="M428" s="18">
        <f t="shared" si="33"/>
        <v>0.14490621980357901</v>
      </c>
      <c r="N428" s="18">
        <f t="shared" si="34"/>
        <v>0.21906041473905935</v>
      </c>
      <c r="O428" s="18">
        <f t="shared" si="35"/>
        <v>0.12994098422360026</v>
      </c>
      <c r="P428" s="18">
        <f t="shared" si="36"/>
        <v>0.24702660078584862</v>
      </c>
      <c r="Q428" s="12">
        <f>'HbA1c-1516'!$M$187</f>
        <v>0.17899999999999999</v>
      </c>
    </row>
    <row r="429" spans="11:17" x14ac:dyDescent="0.25">
      <c r="K429" s="11">
        <f t="shared" si="37"/>
        <v>427</v>
      </c>
      <c r="L429" s="17">
        <f t="shared" si="38"/>
        <v>427</v>
      </c>
      <c r="M429" s="18">
        <f t="shared" si="33"/>
        <v>0.14494261427072283</v>
      </c>
      <c r="N429" s="18">
        <f t="shared" si="34"/>
        <v>0.21901017645374773</v>
      </c>
      <c r="O429" s="18">
        <f t="shared" si="35"/>
        <v>0.12999052002359002</v>
      </c>
      <c r="P429" s="18">
        <f t="shared" si="36"/>
        <v>0.24694031243762563</v>
      </c>
      <c r="Q429" s="12">
        <f>'HbA1c-1516'!$M$187</f>
        <v>0.17899999999999999</v>
      </c>
    </row>
    <row r="430" spans="11:17" x14ac:dyDescent="0.25">
      <c r="K430" s="11">
        <f t="shared" si="37"/>
        <v>428</v>
      </c>
      <c r="L430" s="17">
        <f t="shared" si="38"/>
        <v>428</v>
      </c>
      <c r="M430" s="18">
        <f t="shared" si="33"/>
        <v>0.14497888932939759</v>
      </c>
      <c r="N430" s="18">
        <f t="shared" si="34"/>
        <v>0.21896012166920345</v>
      </c>
      <c r="O430" s="18">
        <f t="shared" si="35"/>
        <v>0.13003990010891978</v>
      </c>
      <c r="P430" s="18">
        <f t="shared" si="36"/>
        <v>0.24685433988819683</v>
      </c>
      <c r="Q430" s="12">
        <f>'HbA1c-1516'!$M$187</f>
        <v>0.17899999999999999</v>
      </c>
    </row>
    <row r="431" spans="11:17" x14ac:dyDescent="0.25">
      <c r="K431" s="11">
        <f t="shared" si="37"/>
        <v>429</v>
      </c>
      <c r="L431" s="17">
        <f t="shared" si="38"/>
        <v>429</v>
      </c>
      <c r="M431" s="18">
        <f t="shared" si="33"/>
        <v>0.14501504563806852</v>
      </c>
      <c r="N431" s="18">
        <f t="shared" si="34"/>
        <v>0.21891024928289998</v>
      </c>
      <c r="O431" s="18">
        <f t="shared" si="35"/>
        <v>0.13008912530661049</v>
      </c>
      <c r="P431" s="18">
        <f t="shared" si="36"/>
        <v>0.24676868124321658</v>
      </c>
      <c r="Q431" s="12">
        <f>'HbA1c-1516'!$M$187</f>
        <v>0.17899999999999999</v>
      </c>
    </row>
    <row r="432" spans="11:17" x14ac:dyDescent="0.25">
      <c r="K432" s="11">
        <f t="shared" si="37"/>
        <v>430</v>
      </c>
      <c r="L432" s="17">
        <f t="shared" si="38"/>
        <v>430</v>
      </c>
      <c r="M432" s="18">
        <f t="shared" si="33"/>
        <v>0.1450510838500978</v>
      </c>
      <c r="N432" s="18">
        <f t="shared" si="34"/>
        <v>0.21886055820150668</v>
      </c>
      <c r="O432" s="18">
        <f t="shared" si="35"/>
        <v>0.13013819643749125</v>
      </c>
      <c r="P432" s="18">
        <f t="shared" si="36"/>
        <v>0.24668333462408273</v>
      </c>
      <c r="Q432" s="12">
        <f>'HbA1c-1516'!$M$187</f>
        <v>0.17899999999999999</v>
      </c>
    </row>
    <row r="433" spans="11:17" x14ac:dyDescent="0.25">
      <c r="K433" s="11">
        <f t="shared" si="37"/>
        <v>431</v>
      </c>
      <c r="L433" s="17">
        <f t="shared" si="38"/>
        <v>431</v>
      </c>
      <c r="M433" s="18">
        <f t="shared" si="33"/>
        <v>0.14508700461379562</v>
      </c>
      <c r="N433" s="18">
        <f t="shared" si="34"/>
        <v>0.21881104734079052</v>
      </c>
      <c r="O433" s="18">
        <f t="shared" si="35"/>
        <v>0.13018711431625923</v>
      </c>
      <c r="P433" s="18">
        <f t="shared" si="36"/>
        <v>0.2465982981677694</v>
      </c>
      <c r="Q433" s="12">
        <f>'HbA1c-1516'!$M$187</f>
        <v>0.17899999999999999</v>
      </c>
    </row>
    <row r="434" spans="11:17" x14ac:dyDescent="0.25">
      <c r="K434" s="11">
        <f t="shared" si="37"/>
        <v>432</v>
      </c>
      <c r="L434" s="17">
        <f t="shared" si="38"/>
        <v>432</v>
      </c>
      <c r="M434" s="18">
        <f t="shared" si="33"/>
        <v>0.14512280857247037</v>
      </c>
      <c r="N434" s="18">
        <f t="shared" si="34"/>
        <v>0.21876171562551966</v>
      </c>
      <c r="O434" s="18">
        <f t="shared" si="35"/>
        <v>0.13023587975153889</v>
      </c>
      <c r="P434" s="18">
        <f t="shared" si="36"/>
        <v>0.24651357002666252</v>
      </c>
      <c r="Q434" s="12">
        <f>'HbA1c-1516'!$M$187</f>
        <v>0.17899999999999999</v>
      </c>
    </row>
    <row r="435" spans="11:17" x14ac:dyDescent="0.25">
      <c r="K435" s="11">
        <f t="shared" si="37"/>
        <v>433</v>
      </c>
      <c r="L435" s="17">
        <f t="shared" si="38"/>
        <v>433</v>
      </c>
      <c r="M435" s="18">
        <f t="shared" si="33"/>
        <v>0.14515849636447839</v>
      </c>
      <c r="N435" s="18">
        <f t="shared" si="34"/>
        <v>0.21871256198936778</v>
      </c>
      <c r="O435" s="18">
        <f t="shared" si="35"/>
        <v>0.13028449354594024</v>
      </c>
      <c r="P435" s="18">
        <f t="shared" si="36"/>
        <v>0.2464291483683968</v>
      </c>
      <c r="Q435" s="12">
        <f>'HbA1c-1516'!$M$187</f>
        <v>0.17899999999999999</v>
      </c>
    </row>
    <row r="436" spans="11:17" x14ac:dyDescent="0.25">
      <c r="K436" s="11">
        <f t="shared" si="37"/>
        <v>434</v>
      </c>
      <c r="L436" s="17">
        <f t="shared" si="38"/>
        <v>434</v>
      </c>
      <c r="M436" s="18">
        <f t="shared" si="33"/>
        <v>0.14519406862327316</v>
      </c>
      <c r="N436" s="18">
        <f t="shared" si="34"/>
        <v>0.21866358537482009</v>
      </c>
      <c r="O436" s="18">
        <f t="shared" si="35"/>
        <v>0.13033295649611676</v>
      </c>
      <c r="P436" s="18">
        <f t="shared" si="36"/>
        <v>0.24634503137569555</v>
      </c>
      <c r="Q436" s="12">
        <f>'HbA1c-1516'!$M$187</f>
        <v>0.17899999999999999</v>
      </c>
    </row>
    <row r="437" spans="11:17" x14ac:dyDescent="0.25">
      <c r="K437" s="11">
        <f t="shared" si="37"/>
        <v>435</v>
      </c>
      <c r="L437" s="17">
        <f t="shared" si="38"/>
        <v>435</v>
      </c>
      <c r="M437" s="18">
        <f t="shared" si="33"/>
        <v>0.14522952597745364</v>
      </c>
      <c r="N437" s="18">
        <f t="shared" si="34"/>
        <v>0.21861478473307996</v>
      </c>
      <c r="O437" s="18">
        <f t="shared" si="35"/>
        <v>0.13038126939282235</v>
      </c>
      <c r="P437" s="18">
        <f t="shared" si="36"/>
        <v>0.24626121724621189</v>
      </c>
      <c r="Q437" s="12">
        <f>'HbA1c-1516'!$M$187</f>
        <v>0.17899999999999999</v>
      </c>
    </row>
    <row r="438" spans="11:17" x14ac:dyDescent="0.25">
      <c r="K438" s="11">
        <f t="shared" si="37"/>
        <v>436</v>
      </c>
      <c r="L438" s="17">
        <f t="shared" si="38"/>
        <v>436</v>
      </c>
      <c r="M438" s="18">
        <f t="shared" si="33"/>
        <v>0.14526486905081229</v>
      </c>
      <c r="N438" s="18">
        <f t="shared" si="34"/>
        <v>0.21856615902397747</v>
      </c>
      <c r="O438" s="18">
        <f t="shared" si="35"/>
        <v>0.1304294330209676</v>
      </c>
      <c r="P438" s="18">
        <f t="shared" si="36"/>
        <v>0.24617770419237225</v>
      </c>
      <c r="Q438" s="12">
        <f>'HbA1c-1516'!$M$187</f>
        <v>0.17899999999999999</v>
      </c>
    </row>
    <row r="439" spans="11:17" x14ac:dyDescent="0.25">
      <c r="K439" s="11">
        <f t="shared" si="37"/>
        <v>437</v>
      </c>
      <c r="L439" s="17">
        <f t="shared" si="38"/>
        <v>437</v>
      </c>
      <c r="M439" s="18">
        <f t="shared" si="33"/>
        <v>0.14530009846238243</v>
      </c>
      <c r="N439" s="18">
        <f t="shared" si="34"/>
        <v>0.21851770721587846</v>
      </c>
      <c r="O439" s="18">
        <f t="shared" si="35"/>
        <v>0.1304774481596758</v>
      </c>
      <c r="P439" s="18">
        <f t="shared" si="36"/>
        <v>0.24609449044122197</v>
      </c>
      <c r="Q439" s="12">
        <f>'HbA1c-1516'!$M$187</f>
        <v>0.17899999999999999</v>
      </c>
    </row>
    <row r="440" spans="11:17" x14ac:dyDescent="0.25">
      <c r="K440" s="11">
        <f t="shared" si="37"/>
        <v>438</v>
      </c>
      <c r="L440" s="17">
        <f t="shared" si="38"/>
        <v>438</v>
      </c>
      <c r="M440" s="18">
        <f t="shared" si="33"/>
        <v>0.14533521482648484</v>
      </c>
      <c r="N440" s="18">
        <f t="shared" si="34"/>
        <v>0.21846942828559524</v>
      </c>
      <c r="O440" s="18">
        <f t="shared" si="35"/>
        <v>0.13052531558233776</v>
      </c>
      <c r="P440" s="18">
        <f t="shared" si="36"/>
        <v>0.24601157423427275</v>
      </c>
      <c r="Q440" s="12">
        <f>'HbA1c-1516'!$M$187</f>
        <v>0.17899999999999999</v>
      </c>
    </row>
    <row r="441" spans="11:17" x14ac:dyDescent="0.25">
      <c r="K441" s="11">
        <f t="shared" si="37"/>
        <v>439</v>
      </c>
      <c r="L441" s="17">
        <f t="shared" si="38"/>
        <v>439</v>
      </c>
      <c r="M441" s="18">
        <f t="shared" si="33"/>
        <v>0.14537021875277423</v>
      </c>
      <c r="N441" s="18">
        <f t="shared" si="34"/>
        <v>0.21842132121829805</v>
      </c>
      <c r="O441" s="18">
        <f t="shared" si="35"/>
        <v>0.13057303605666634</v>
      </c>
      <c r="P441" s="18">
        <f t="shared" si="36"/>
        <v>0.24592895382735191</v>
      </c>
      <c r="Q441" s="12">
        <f>'HbA1c-1516'!$M$187</f>
        <v>0.17899999999999999</v>
      </c>
    </row>
    <row r="442" spans="11:17" x14ac:dyDescent="0.25">
      <c r="K442" s="11">
        <f t="shared" si="37"/>
        <v>440</v>
      </c>
      <c r="L442" s="17">
        <f t="shared" si="38"/>
        <v>440</v>
      </c>
      <c r="M442" s="18">
        <f t="shared" si="33"/>
        <v>0.14540511084628469</v>
      </c>
      <c r="N442" s="18">
        <f t="shared" si="34"/>
        <v>0.21837338500742801</v>
      </c>
      <c r="O442" s="18">
        <f t="shared" si="35"/>
        <v>0.13062061034475034</v>
      </c>
      <c r="P442" s="18">
        <f t="shared" si="36"/>
        <v>0.24584662749045375</v>
      </c>
      <c r="Q442" s="12">
        <f>'HbA1c-1516'!$M$187</f>
        <v>0.17899999999999999</v>
      </c>
    </row>
    <row r="443" spans="11:17" x14ac:dyDescent="0.25">
      <c r="K443" s="11">
        <f t="shared" si="37"/>
        <v>441</v>
      </c>
      <c r="L443" s="17">
        <f t="shared" si="38"/>
        <v>441</v>
      </c>
      <c r="M443" s="18">
        <f t="shared" si="33"/>
        <v>0.14543989170747493</v>
      </c>
      <c r="N443" s="18">
        <f t="shared" si="34"/>
        <v>0.21832561865461098</v>
      </c>
      <c r="O443" s="18">
        <f t="shared" si="35"/>
        <v>0.13066803920310752</v>
      </c>
      <c r="P443" s="18">
        <f t="shared" si="36"/>
        <v>0.24576459350759286</v>
      </c>
      <c r="Q443" s="12">
        <f>'HbA1c-1516'!$M$187</f>
        <v>0.17899999999999999</v>
      </c>
    </row>
    <row r="444" spans="11:17" x14ac:dyDescent="0.25">
      <c r="K444" s="11">
        <f t="shared" si="37"/>
        <v>442</v>
      </c>
      <c r="L444" s="17">
        <f t="shared" si="38"/>
        <v>442</v>
      </c>
      <c r="M444" s="18">
        <f t="shared" si="33"/>
        <v>0.14547456193227265</v>
      </c>
      <c r="N444" s="18">
        <f t="shared" si="34"/>
        <v>0.21827802116957246</v>
      </c>
      <c r="O444" s="18">
        <f t="shared" si="35"/>
        <v>0.13071532338273723</v>
      </c>
      <c r="P444" s="18">
        <f t="shared" si="36"/>
        <v>0.24568285017665897</v>
      </c>
      <c r="Q444" s="12">
        <f>'HbA1c-1516'!$M$187</f>
        <v>0.17899999999999999</v>
      </c>
    </row>
    <row r="445" spans="11:17" x14ac:dyDescent="0.25">
      <c r="K445" s="11">
        <f t="shared" si="37"/>
        <v>443</v>
      </c>
      <c r="L445" s="17">
        <f t="shared" si="38"/>
        <v>443</v>
      </c>
      <c r="M445" s="18">
        <f t="shared" si="33"/>
        <v>0.14550912211211886</v>
      </c>
      <c r="N445" s="18">
        <f t="shared" si="34"/>
        <v>0.21823059157005351</v>
      </c>
      <c r="O445" s="18">
        <f t="shared" si="35"/>
        <v>0.1307624636291724</v>
      </c>
      <c r="P445" s="18">
        <f t="shared" si="36"/>
        <v>0.24560139580927368</v>
      </c>
      <c r="Q445" s="12">
        <f>'HbA1c-1516'!$M$187</f>
        <v>0.17899999999999999</v>
      </c>
    </row>
    <row r="446" spans="11:17" x14ac:dyDescent="0.25">
      <c r="K446" s="11">
        <f t="shared" si="37"/>
        <v>444</v>
      </c>
      <c r="L446" s="17">
        <f t="shared" si="38"/>
        <v>444</v>
      </c>
      <c r="M446" s="18">
        <f t="shared" si="33"/>
        <v>0.14554357283401106</v>
      </c>
      <c r="N446" s="18">
        <f t="shared" si="34"/>
        <v>0.2181833288817282</v>
      </c>
      <c r="O446" s="18">
        <f t="shared" si="35"/>
        <v>0.1308094606825308</v>
      </c>
      <c r="P446" s="18">
        <f t="shared" si="36"/>
        <v>0.24552022873064941</v>
      </c>
      <c r="Q446" s="12">
        <f>'HbA1c-1516'!$M$187</f>
        <v>0.17899999999999999</v>
      </c>
    </row>
    <row r="447" spans="11:17" x14ac:dyDescent="0.25">
      <c r="K447" s="11">
        <f t="shared" si="37"/>
        <v>445</v>
      </c>
      <c r="L447" s="17">
        <f t="shared" si="38"/>
        <v>445</v>
      </c>
      <c r="M447" s="18">
        <f t="shared" si="33"/>
        <v>0.14557791468054657</v>
      </c>
      <c r="N447" s="18">
        <f t="shared" si="34"/>
        <v>0.21813623213812144</v>
      </c>
      <c r="O447" s="18">
        <f t="shared" si="35"/>
        <v>0.13085631527756589</v>
      </c>
      <c r="P447" s="18">
        <f t="shared" si="36"/>
        <v>0.24543934727944955</v>
      </c>
      <c r="Q447" s="12">
        <f>'HbA1c-1516'!$M$187</f>
        <v>0.17899999999999999</v>
      </c>
    </row>
    <row r="448" spans="11:17" x14ac:dyDescent="0.25">
      <c r="K448" s="11">
        <f t="shared" si="37"/>
        <v>446</v>
      </c>
      <c r="L448" s="17">
        <f t="shared" si="38"/>
        <v>446</v>
      </c>
      <c r="M448" s="18">
        <f t="shared" si="33"/>
        <v>0.14561214822996485</v>
      </c>
      <c r="N448" s="18">
        <f t="shared" si="34"/>
        <v>0.21808930038052826</v>
      </c>
      <c r="O448" s="18">
        <f t="shared" si="35"/>
        <v>0.13090302814371702</v>
      </c>
      <c r="P448" s="18">
        <f t="shared" si="36"/>
        <v>0.24535874980765068</v>
      </c>
      <c r="Q448" s="12">
        <f>'HbA1c-1516'!$M$187</f>
        <v>0.17899999999999999</v>
      </c>
    </row>
    <row r="449" spans="11:17" x14ac:dyDescent="0.25">
      <c r="K449" s="11">
        <f t="shared" si="37"/>
        <v>447</v>
      </c>
      <c r="L449" s="17">
        <f t="shared" si="38"/>
        <v>447</v>
      </c>
      <c r="M449" s="18">
        <f t="shared" si="33"/>
        <v>0.14564627405618935</v>
      </c>
      <c r="N449" s="18">
        <f t="shared" si="34"/>
        <v>0.218042532657934</v>
      </c>
      <c r="O449" s="18">
        <f t="shared" si="35"/>
        <v>0.13094960000515882</v>
      </c>
      <c r="P449" s="18">
        <f t="shared" si="36"/>
        <v>0.24527843468040647</v>
      </c>
      <c r="Q449" s="12">
        <f>'HbA1c-1516'!$M$187</f>
        <v>0.17899999999999999</v>
      </c>
    </row>
    <row r="450" spans="11:17" x14ac:dyDescent="0.25">
      <c r="K450" s="11">
        <f t="shared" si="37"/>
        <v>448</v>
      </c>
      <c r="L450" s="17">
        <f t="shared" si="38"/>
        <v>448</v>
      </c>
      <c r="M450" s="18">
        <f t="shared" si="33"/>
        <v>0.14568029272886934</v>
      </c>
      <c r="N450" s="18">
        <f t="shared" si="34"/>
        <v>0.21799592802693554</v>
      </c>
      <c r="O450" s="18">
        <f t="shared" si="35"/>
        <v>0.13099603158085066</v>
      </c>
      <c r="P450" s="18">
        <f t="shared" si="36"/>
        <v>0.24519840027591319</v>
      </c>
      <c r="Q450" s="12">
        <f>'HbA1c-1516'!$M$187</f>
        <v>0.17899999999999999</v>
      </c>
    </row>
    <row r="451" spans="11:17" x14ac:dyDescent="0.25">
      <c r="K451" s="11">
        <f t="shared" si="37"/>
        <v>449</v>
      </c>
      <c r="L451" s="17">
        <f t="shared" si="38"/>
        <v>449</v>
      </c>
      <c r="M451" s="18">
        <f t="shared" si="33"/>
        <v>0.14571420481342065</v>
      </c>
      <c r="N451" s="18">
        <f t="shared" si="34"/>
        <v>0.21794948555166335</v>
      </c>
      <c r="O451" s="18">
        <f t="shared" si="35"/>
        <v>0.13104232358458462</v>
      </c>
      <c r="P451" s="18">
        <f t="shared" si="36"/>
        <v>0.24511864498527697</v>
      </c>
      <c r="Q451" s="12">
        <f>'HbA1c-1516'!$M$187</f>
        <v>0.17899999999999999</v>
      </c>
    </row>
    <row r="452" spans="11:17" x14ac:dyDescent="0.25">
      <c r="K452" s="11">
        <f t="shared" si="37"/>
        <v>450</v>
      </c>
      <c r="L452" s="17">
        <f t="shared" si="38"/>
        <v>450</v>
      </c>
      <c r="M452" s="18">
        <f t="shared" ref="M452:M501" si="39">(2*($L452*$Q452)+NORMSINV((100+95.44)/200)^2-NORMSINV((100+95.44)/200)*SQRT(NORMSINV((100+95.44)/200)^2+4*($L452*$Q452)*(1-$Q452)))/2/($L452+NORMSINV((100+95.44)/200)^2)</f>
        <v>0.14574801087106623</v>
      </c>
      <c r="N452" s="18">
        <f t="shared" ref="N452:N501" si="40">(2*($L452*$Q452)+NORMSINV((100+95.44)/200)^2+NORMSINV((100+95.44)/200)*SQRT(NORMSINV((100+95.44)/200)^2+4*($L452*$Q452)*(1-Q452)))/2/($L452+NORMSINV((100+95.44)/200)^2)</f>
        <v>0.21790320430370475</v>
      </c>
      <c r="O452" s="18">
        <f t="shared" ref="O452:O501" si="41">(2*($L452*$Q452)+NORMSINV((100+99.74)/200)^2-NORMSINV((100+99.74)/200)*SQRT(NORMSINV((100+99.74)/200)^2+4*($L452*$Q452)*(1-$Q452)))/2/($L452+NORMSINV((100+99.74)/200)^2)</f>
        <v>0.13108847672503382</v>
      </c>
      <c r="P452" s="18">
        <f t="shared" ref="P452:P501" si="42">(2*($L452*$Q452)+NORMSINV((100+99.74)/200)^2+NORMSINV((100+99.74)/200)*SQRT(NORMSINV((100+99.74)/200)^2+4*($L452*$Q452)*(1-S452)))/2/($L452+NORMSINV((100+99.74)/200)^2)</f>
        <v>0.24503916721238245</v>
      </c>
      <c r="Q452" s="12">
        <f>'HbA1c-1516'!$M$187</f>
        <v>0.17899999999999999</v>
      </c>
    </row>
    <row r="453" spans="11:17" x14ac:dyDescent="0.25">
      <c r="K453" s="11">
        <f t="shared" si="37"/>
        <v>451</v>
      </c>
      <c r="L453" s="17">
        <f t="shared" si="38"/>
        <v>451</v>
      </c>
      <c r="M453" s="18">
        <f t="shared" si="39"/>
        <v>0.14578171145887622</v>
      </c>
      <c r="N453" s="18">
        <f t="shared" si="40"/>
        <v>0.21785708336202778</v>
      </c>
      <c r="O453" s="18">
        <f t="shared" si="41"/>
        <v>0.13113449170579958</v>
      </c>
      <c r="P453" s="18">
        <f t="shared" si="42"/>
        <v>0.24495996537376361</v>
      </c>
      <c r="Q453" s="12">
        <f>'HbA1c-1516'!$M$187</f>
        <v>0.17899999999999999</v>
      </c>
    </row>
    <row r="454" spans="11:17" x14ac:dyDescent="0.25">
      <c r="K454" s="11">
        <f t="shared" si="37"/>
        <v>452</v>
      </c>
      <c r="L454" s="17">
        <f t="shared" ref="L454:L501" si="43">K454</f>
        <v>452</v>
      </c>
      <c r="M454" s="18">
        <f t="shared" si="39"/>
        <v>0.14581530712980767</v>
      </c>
      <c r="N454" s="18">
        <f t="shared" si="40"/>
        <v>0.21781112181290652</v>
      </c>
      <c r="O454" s="18">
        <f t="shared" si="41"/>
        <v>0.13118036922545834</v>
      </c>
      <c r="P454" s="18">
        <f t="shared" si="42"/>
        <v>0.24488103789847554</v>
      </c>
      <c r="Q454" s="12">
        <f>'HbA1c-1516'!$M$187</f>
        <v>0.17899999999999999</v>
      </c>
    </row>
    <row r="455" spans="11:17" x14ac:dyDescent="0.25">
      <c r="K455" s="11">
        <f t="shared" ref="K455:K501" si="44">K454+1</f>
        <v>453</v>
      </c>
      <c r="L455" s="17">
        <f t="shared" si="43"/>
        <v>453</v>
      </c>
      <c r="M455" s="18">
        <f t="shared" si="39"/>
        <v>0.1458487984327434</v>
      </c>
      <c r="N455" s="18">
        <f t="shared" si="40"/>
        <v>0.21776531874984684</v>
      </c>
      <c r="O455" s="18">
        <f t="shared" si="41"/>
        <v>0.13122610997760803</v>
      </c>
      <c r="P455" s="18">
        <f t="shared" si="42"/>
        <v>0.24480238322796832</v>
      </c>
      <c r="Q455" s="12">
        <f>'HbA1c-1516'!$M$187</f>
        <v>0.17899999999999999</v>
      </c>
    </row>
    <row r="456" spans="11:17" x14ac:dyDescent="0.25">
      <c r="K456" s="11">
        <f t="shared" si="44"/>
        <v>454</v>
      </c>
      <c r="L456" s="17">
        <f t="shared" si="43"/>
        <v>454</v>
      </c>
      <c r="M456" s="18">
        <f t="shared" si="39"/>
        <v>0.14588218591253085</v>
      </c>
      <c r="N456" s="18">
        <f t="shared" si="40"/>
        <v>0.21771967327351316</v>
      </c>
      <c r="O456" s="18">
        <f t="shared" si="41"/>
        <v>0.13127171465091364</v>
      </c>
      <c r="P456" s="18">
        <f t="shared" si="42"/>
        <v>0.24472399981596193</v>
      </c>
      <c r="Q456" s="12">
        <f>'HbA1c-1516'!$M$187</f>
        <v>0.17899999999999999</v>
      </c>
    </row>
    <row r="457" spans="11:17" x14ac:dyDescent="0.25">
      <c r="K457" s="11">
        <f t="shared" si="44"/>
        <v>455</v>
      </c>
      <c r="L457" s="17">
        <f t="shared" si="43"/>
        <v>455</v>
      </c>
      <c r="M457" s="18">
        <f t="shared" si="39"/>
        <v>0.14591547011002029</v>
      </c>
      <c r="N457" s="18">
        <f t="shared" si="40"/>
        <v>0.21767418449165665</v>
      </c>
      <c r="O457" s="18">
        <f t="shared" si="41"/>
        <v>0.13131718392915293</v>
      </c>
      <c r="P457" s="18">
        <f t="shared" si="42"/>
        <v>0.24464588612832333</v>
      </c>
      <c r="Q457" s="12">
        <f>'HbA1c-1516'!$M$187</f>
        <v>0.17899999999999999</v>
      </c>
    </row>
    <row r="458" spans="11:17" x14ac:dyDescent="0.25">
      <c r="K458" s="11">
        <f t="shared" si="44"/>
        <v>456</v>
      </c>
      <c r="L458" s="17">
        <f t="shared" si="43"/>
        <v>456</v>
      </c>
      <c r="M458" s="18">
        <f t="shared" si="39"/>
        <v>0.14594865156210246</v>
      </c>
      <c r="N458" s="18">
        <f t="shared" si="40"/>
        <v>0.21762885151904343</v>
      </c>
      <c r="O458" s="18">
        <f t="shared" si="41"/>
        <v>0.13136251849126063</v>
      </c>
      <c r="P458" s="18">
        <f t="shared" si="42"/>
        <v>0.2445680406429443</v>
      </c>
      <c r="Q458" s="12">
        <f>'HbA1c-1516'!$M$187</f>
        <v>0.17899999999999999</v>
      </c>
    </row>
    <row r="459" spans="11:17" x14ac:dyDescent="0.25">
      <c r="K459" s="11">
        <f t="shared" si="44"/>
        <v>457</v>
      </c>
      <c r="L459" s="17">
        <f t="shared" si="43"/>
        <v>457</v>
      </c>
      <c r="M459" s="18">
        <f t="shared" si="39"/>
        <v>0.14598173080174606</v>
      </c>
      <c r="N459" s="18">
        <f t="shared" si="40"/>
        <v>0.21758367347738417</v>
      </c>
      <c r="O459" s="18">
        <f t="shared" si="41"/>
        <v>0.13140771901137319</v>
      </c>
      <c r="P459" s="18">
        <f t="shared" si="42"/>
        <v>0.24449046184962156</v>
      </c>
      <c r="Q459" s="12">
        <f>'HbA1c-1516'!$M$187</f>
        <v>0.17899999999999999</v>
      </c>
    </row>
    <row r="460" spans="11:17" x14ac:dyDescent="0.25">
      <c r="K460" s="11">
        <f t="shared" si="44"/>
        <v>458</v>
      </c>
      <c r="L460" s="17">
        <f t="shared" si="43"/>
        <v>458</v>
      </c>
      <c r="M460" s="18">
        <f t="shared" si="39"/>
        <v>0.14601470835803457</v>
      </c>
      <c r="N460" s="18">
        <f t="shared" si="40"/>
        <v>0.21753864949526469</v>
      </c>
      <c r="O460" s="18">
        <f t="shared" si="41"/>
        <v>0.13145278615887224</v>
      </c>
      <c r="P460" s="18">
        <f t="shared" si="42"/>
        <v>0.24441314824993751</v>
      </c>
      <c r="Q460" s="12">
        <f>'HbA1c-1516'!$M$187</f>
        <v>0.17899999999999999</v>
      </c>
    </row>
    <row r="461" spans="11:17" x14ac:dyDescent="0.25">
      <c r="K461" s="11">
        <f t="shared" si="44"/>
        <v>459</v>
      </c>
      <c r="L461" s="17">
        <f t="shared" si="43"/>
        <v>459</v>
      </c>
      <c r="M461" s="18">
        <f t="shared" si="39"/>
        <v>0.14604758475620269</v>
      </c>
      <c r="N461" s="18">
        <f t="shared" si="40"/>
        <v>0.21749377870807704</v>
      </c>
      <c r="O461" s="18">
        <f t="shared" si="41"/>
        <v>0.1314977205984281</v>
      </c>
      <c r="P461" s="18">
        <f t="shared" si="42"/>
        <v>0.24433609835714321</v>
      </c>
      <c r="Q461" s="12">
        <f>'HbA1c-1516'!$M$187</f>
        <v>0.17899999999999999</v>
      </c>
    </row>
    <row r="462" spans="11:17" x14ac:dyDescent="0.25">
      <c r="K462" s="11">
        <f t="shared" si="44"/>
        <v>460</v>
      </c>
      <c r="L462" s="17">
        <f t="shared" si="43"/>
        <v>460</v>
      </c>
      <c r="M462" s="18">
        <f t="shared" si="39"/>
        <v>0.14608036051767248</v>
      </c>
      <c r="N462" s="18">
        <f t="shared" si="40"/>
        <v>0.21744906025795152</v>
      </c>
      <c r="O462" s="18">
        <f t="shared" si="41"/>
        <v>0.13154252299004235</v>
      </c>
      <c r="P462" s="18">
        <f t="shared" si="42"/>
        <v>0.24425931069604212</v>
      </c>
      <c r="Q462" s="12">
        <f>'HbA1c-1516'!$M$187</f>
        <v>0.17899999999999999</v>
      </c>
    </row>
    <row r="463" spans="11:17" x14ac:dyDescent="0.25">
      <c r="K463" s="11">
        <f t="shared" si="44"/>
        <v>461</v>
      </c>
      <c r="L463" s="17">
        <f t="shared" si="43"/>
        <v>461</v>
      </c>
      <c r="M463" s="18">
        <f t="shared" si="39"/>
        <v>0.14611303616008905</v>
      </c>
      <c r="N463" s="18">
        <f t="shared" si="40"/>
        <v>0.21740449329368966</v>
      </c>
      <c r="O463" s="18">
        <f t="shared" si="41"/>
        <v>0.1315871939890903</v>
      </c>
      <c r="P463" s="18">
        <f t="shared" si="42"/>
        <v>0.24418278380287575</v>
      </c>
      <c r="Q463" s="12">
        <f>'HbA1c-1516'!$M$187</f>
        <v>0.17899999999999999</v>
      </c>
    </row>
    <row r="464" spans="11:17" x14ac:dyDescent="0.25">
      <c r="K464" s="11">
        <f t="shared" si="44"/>
        <v>462</v>
      </c>
      <c r="L464" s="17">
        <f t="shared" si="43"/>
        <v>462</v>
      </c>
      <c r="M464" s="18">
        <f t="shared" si="39"/>
        <v>0.14614561219735572</v>
      </c>
      <c r="N464" s="18">
        <f t="shared" si="40"/>
        <v>0.21736007697069801</v>
      </c>
      <c r="O464" s="18">
        <f t="shared" si="41"/>
        <v>0.1316317342463629</v>
      </c>
      <c r="P464" s="18">
        <f t="shared" si="42"/>
        <v>0.24410651622521043</v>
      </c>
      <c r="Q464" s="12">
        <f>'HbA1c-1516'!$M$187</f>
        <v>0.17899999999999999</v>
      </c>
    </row>
    <row r="465" spans="11:17" x14ac:dyDescent="0.25">
      <c r="K465" s="11">
        <f t="shared" si="44"/>
        <v>463</v>
      </c>
      <c r="L465" s="17">
        <f t="shared" si="43"/>
        <v>463</v>
      </c>
      <c r="M465" s="18">
        <f t="shared" si="39"/>
        <v>0.14617808913966884</v>
      </c>
      <c r="N465" s="18">
        <f t="shared" si="40"/>
        <v>0.21731581045092238</v>
      </c>
      <c r="O465" s="18">
        <f t="shared" si="41"/>
        <v>0.1316761444081079</v>
      </c>
      <c r="P465" s="18">
        <f t="shared" si="42"/>
        <v>0.24403050652182537</v>
      </c>
      <c r="Q465" s="12">
        <f>'HbA1c-1516'!$M$187</f>
        <v>0.17899999999999999</v>
      </c>
    </row>
    <row r="466" spans="11:17" x14ac:dyDescent="0.25">
      <c r="K466" s="11">
        <f t="shared" si="44"/>
        <v>464</v>
      </c>
      <c r="L466" s="17">
        <f t="shared" si="43"/>
        <v>464</v>
      </c>
      <c r="M466" s="18">
        <f t="shared" si="39"/>
        <v>0.14621046749355221</v>
      </c>
      <c r="N466" s="18">
        <f t="shared" si="40"/>
        <v>0.21727169290278345</v>
      </c>
      <c r="O466" s="18">
        <f t="shared" si="41"/>
        <v>0.13172042511607102</v>
      </c>
      <c r="P466" s="18">
        <f t="shared" si="42"/>
        <v>0.24395475326260227</v>
      </c>
      <c r="Q466" s="12">
        <f>'HbA1c-1516'!$M$187</f>
        <v>0.17899999999999999</v>
      </c>
    </row>
    <row r="467" spans="11:17" x14ac:dyDescent="0.25">
      <c r="K467" s="11">
        <f t="shared" si="44"/>
        <v>465</v>
      </c>
      <c r="L467" s="17">
        <f t="shared" si="43"/>
        <v>465</v>
      </c>
      <c r="M467" s="18">
        <f t="shared" si="39"/>
        <v>0.14624274776189133</v>
      </c>
      <c r="N467" s="18">
        <f t="shared" si="40"/>
        <v>0.21722772350111255</v>
      </c>
      <c r="O467" s="18">
        <f t="shared" si="41"/>
        <v>0.13176457700753619</v>
      </c>
      <c r="P467" s="18">
        <f t="shared" si="42"/>
        <v>0.24387925502841618</v>
      </c>
      <c r="Q467" s="12">
        <f>'HbA1c-1516'!$M$187</f>
        <v>0.17899999999999999</v>
      </c>
    </row>
    <row r="468" spans="11:17" x14ac:dyDescent="0.25">
      <c r="K468" s="11">
        <f t="shared" si="44"/>
        <v>466</v>
      </c>
      <c r="L468" s="17">
        <f t="shared" si="43"/>
        <v>466</v>
      </c>
      <c r="M468" s="18">
        <f t="shared" si="39"/>
        <v>0.14627493044396681</v>
      </c>
      <c r="N468" s="18">
        <f t="shared" si="40"/>
        <v>0.21718390142708877</v>
      </c>
      <c r="O468" s="18">
        <f t="shared" si="41"/>
        <v>0.13180860071536588</v>
      </c>
      <c r="P468" s="18">
        <f t="shared" si="42"/>
        <v>0.24380401041102753</v>
      </c>
      <c r="Q468" s="12">
        <f>'HbA1c-1516'!$M$187</f>
        <v>0.17899999999999999</v>
      </c>
    </row>
    <row r="469" spans="11:17" x14ac:dyDescent="0.25">
      <c r="K469" s="11">
        <f t="shared" si="44"/>
        <v>467</v>
      </c>
      <c r="L469" s="17">
        <f t="shared" si="43"/>
        <v>467</v>
      </c>
      <c r="M469" s="18">
        <f t="shared" si="39"/>
        <v>0.14630701603548776</v>
      </c>
      <c r="N469" s="18">
        <f t="shared" si="40"/>
        <v>0.21714022586817633</v>
      </c>
      <c r="O469" s="18">
        <f t="shared" si="41"/>
        <v>0.1318524968680404</v>
      </c>
      <c r="P469" s="18">
        <f t="shared" si="42"/>
        <v>0.24372901801297575</v>
      </c>
      <c r="Q469" s="12">
        <f>'HbA1c-1516'!$M$187</f>
        <v>0.17899999999999999</v>
      </c>
    </row>
    <row r="470" spans="11:17" x14ac:dyDescent="0.25">
      <c r="K470" s="11">
        <f t="shared" si="44"/>
        <v>468</v>
      </c>
      <c r="L470" s="17">
        <f t="shared" si="43"/>
        <v>468</v>
      </c>
      <c r="M470" s="18">
        <f t="shared" si="39"/>
        <v>0.14633900502862479</v>
      </c>
      <c r="N470" s="18">
        <f t="shared" si="40"/>
        <v>0.21709669601806308</v>
      </c>
      <c r="O470" s="18">
        <f t="shared" si="41"/>
        <v>0.13189626608969723</v>
      </c>
      <c r="P470" s="18">
        <f t="shared" si="42"/>
        <v>0.24365427644747359</v>
      </c>
      <c r="Q470" s="12">
        <f>'HbA1c-1516'!$M$187</f>
        <v>0.17899999999999999</v>
      </c>
    </row>
    <row r="471" spans="11:17" x14ac:dyDescent="0.25">
      <c r="K471" s="11">
        <f t="shared" si="44"/>
        <v>469</v>
      </c>
      <c r="L471" s="17">
        <f t="shared" si="43"/>
        <v>469</v>
      </c>
      <c r="M471" s="18">
        <f t="shared" si="39"/>
        <v>0.14637089791204236</v>
      </c>
      <c r="N471" s="18">
        <f t="shared" si="40"/>
        <v>0.21705331107659964</v>
      </c>
      <c r="O471" s="18">
        <f t="shared" si="41"/>
        <v>0.13193990900016975</v>
      </c>
      <c r="P471" s="18">
        <f t="shared" si="42"/>
        <v>0.24357978433830371</v>
      </c>
      <c r="Q471" s="12">
        <f>'HbA1c-1516'!$M$187</f>
        <v>0.17899999999999999</v>
      </c>
    </row>
    <row r="472" spans="11:17" x14ac:dyDescent="0.25">
      <c r="K472" s="11">
        <f t="shared" si="44"/>
        <v>470</v>
      </c>
      <c r="L472" s="17">
        <f t="shared" si="43"/>
        <v>470</v>
      </c>
      <c r="M472" s="18">
        <f t="shared" si="39"/>
        <v>0.14640269517093113</v>
      </c>
      <c r="N472" s="18">
        <f t="shared" si="40"/>
        <v>0.21701007024973892</v>
      </c>
      <c r="O472" s="18">
        <f t="shared" si="41"/>
        <v>0.13198342621502543</v>
      </c>
      <c r="P472" s="18">
        <f t="shared" si="42"/>
        <v>0.24350554031971516</v>
      </c>
      <c r="Q472" s="12">
        <f>'HbA1c-1516'!$M$187</f>
        <v>0.17899999999999999</v>
      </c>
    </row>
    <row r="473" spans="11:17" x14ac:dyDescent="0.25">
      <c r="K473" s="11">
        <f t="shared" si="44"/>
        <v>471</v>
      </c>
      <c r="L473" s="17">
        <f t="shared" si="43"/>
        <v>471</v>
      </c>
      <c r="M473" s="18">
        <f t="shared" si="39"/>
        <v>0.14643439728703964</v>
      </c>
      <c r="N473" s="18">
        <f t="shared" si="40"/>
        <v>0.21696697274947691</v>
      </c>
      <c r="O473" s="18">
        <f t="shared" si="41"/>
        <v>0.13202681834560381</v>
      </c>
      <c r="P473" s="18">
        <f t="shared" si="42"/>
        <v>0.2434315430363222</v>
      </c>
      <c r="Q473" s="12">
        <f>'HbA1c-1516'!$M$187</f>
        <v>0.17899999999999999</v>
      </c>
    </row>
    <row r="474" spans="11:17" x14ac:dyDescent="0.25">
      <c r="K474" s="11">
        <f t="shared" si="44"/>
        <v>472</v>
      </c>
      <c r="L474" s="17">
        <f t="shared" si="43"/>
        <v>472</v>
      </c>
      <c r="M474" s="18">
        <f t="shared" si="39"/>
        <v>0.1464660047387058</v>
      </c>
      <c r="N474" s="18">
        <f t="shared" si="40"/>
        <v>0.21692401779379375</v>
      </c>
      <c r="O474" s="18">
        <f t="shared" si="41"/>
        <v>0.13207008599905395</v>
      </c>
      <c r="P474" s="18">
        <f t="shared" si="42"/>
        <v>0.24335779114300377</v>
      </c>
      <c r="Q474" s="12">
        <f>'HbA1c-1516'!$M$187</f>
        <v>0.17899999999999999</v>
      </c>
    </row>
    <row r="475" spans="11:17" x14ac:dyDescent="0.25">
      <c r="K475" s="11">
        <f t="shared" si="44"/>
        <v>473</v>
      </c>
      <c r="L475" s="17">
        <f t="shared" si="43"/>
        <v>473</v>
      </c>
      <c r="M475" s="18">
        <f t="shared" si="39"/>
        <v>0.14649751800088803</v>
      </c>
      <c r="N475" s="18">
        <f t="shared" si="40"/>
        <v>0.21688120460659585</v>
      </c>
      <c r="O475" s="18">
        <f t="shared" si="41"/>
        <v>0.13211322977837156</v>
      </c>
      <c r="P475" s="18">
        <f t="shared" si="42"/>
        <v>0.24328428330480426</v>
      </c>
      <c r="Q475" s="12">
        <f>'HbA1c-1516'!$M$187</f>
        <v>0.17899999999999999</v>
      </c>
    </row>
    <row r="476" spans="11:17" x14ac:dyDescent="0.25">
      <c r="K476" s="11">
        <f t="shared" si="44"/>
        <v>474</v>
      </c>
      <c r="L476" s="17">
        <f t="shared" si="43"/>
        <v>474</v>
      </c>
      <c r="M476" s="18">
        <f t="shared" si="39"/>
        <v>0.14652893754519591</v>
      </c>
      <c r="N476" s="18">
        <f t="shared" si="40"/>
        <v>0.21683853241765821</v>
      </c>
      <c r="O476" s="18">
        <f t="shared" si="41"/>
        <v>0.13215625028243555</v>
      </c>
      <c r="P476" s="18">
        <f t="shared" si="42"/>
        <v>0.24321101819683547</v>
      </c>
      <c r="Q476" s="12">
        <f>'HbA1c-1516'!$M$187</f>
        <v>0.17899999999999999</v>
      </c>
    </row>
    <row r="477" spans="11:17" x14ac:dyDescent="0.25">
      <c r="K477" s="11">
        <f t="shared" si="44"/>
        <v>475</v>
      </c>
      <c r="L477" s="17">
        <f t="shared" si="43"/>
        <v>475</v>
      </c>
      <c r="M477" s="18">
        <f t="shared" si="39"/>
        <v>0.14656026383992088</v>
      </c>
      <c r="N477" s="18">
        <f t="shared" si="40"/>
        <v>0.216796000462568</v>
      </c>
      <c r="O477" s="18">
        <f t="shared" si="41"/>
        <v>0.13219914810604444</v>
      </c>
      <c r="P477" s="18">
        <f t="shared" si="42"/>
        <v>0.24313799450417975</v>
      </c>
      <c r="Q477" s="12">
        <f>'HbA1c-1516'!$M$187</f>
        <v>0.17899999999999999</v>
      </c>
    </row>
    <row r="478" spans="11:17" x14ac:dyDescent="0.25">
      <c r="K478" s="11">
        <f t="shared" si="44"/>
        <v>476</v>
      </c>
      <c r="L478" s="17">
        <f t="shared" si="43"/>
        <v>476</v>
      </c>
      <c r="M478" s="18">
        <f t="shared" si="39"/>
        <v>0.1465914973500658</v>
      </c>
      <c r="N478" s="18">
        <f t="shared" si="40"/>
        <v>0.21675360798266827</v>
      </c>
      <c r="O478" s="18">
        <f t="shared" si="41"/>
        <v>0.13224192383995209</v>
      </c>
      <c r="P478" s="18">
        <f t="shared" si="42"/>
        <v>0.24306521092179403</v>
      </c>
      <c r="Q478" s="12">
        <f>'HbA1c-1516'!$M$187</f>
        <v>0.17899999999999999</v>
      </c>
    </row>
    <row r="479" spans="11:17" x14ac:dyDescent="0.25">
      <c r="K479" s="11">
        <f t="shared" si="44"/>
        <v>477</v>
      </c>
      <c r="L479" s="17">
        <f t="shared" si="43"/>
        <v>477</v>
      </c>
      <c r="M479" s="18">
        <f t="shared" si="39"/>
        <v>0.14662263853737523</v>
      </c>
      <c r="N479" s="18">
        <f t="shared" si="40"/>
        <v>0.21671135422500265</v>
      </c>
      <c r="O479" s="18">
        <f t="shared" si="41"/>
        <v>0.1322845780709033</v>
      </c>
      <c r="P479" s="18">
        <f t="shared" si="42"/>
        <v>0.24299266615441548</v>
      </c>
      <c r="Q479" s="12">
        <f>'HbA1c-1516'!$M$187</f>
        <v>0.17899999999999999</v>
      </c>
    </row>
    <row r="480" spans="11:17" x14ac:dyDescent="0.25">
      <c r="K480" s="11">
        <f t="shared" si="44"/>
        <v>478</v>
      </c>
      <c r="L480" s="17">
        <f t="shared" si="43"/>
        <v>478</v>
      </c>
      <c r="M480" s="18">
        <f t="shared" si="39"/>
        <v>0.14665368786036453</v>
      </c>
      <c r="N480" s="18">
        <f t="shared" si="40"/>
        <v>0.21666923844226066</v>
      </c>
      <c r="O480" s="18">
        <f t="shared" si="41"/>
        <v>0.13232711138166892</v>
      </c>
      <c r="P480" s="18">
        <f t="shared" si="42"/>
        <v>0.2429203589164676</v>
      </c>
      <c r="Q480" s="12">
        <f>'HbA1c-1516'!$M$187</f>
        <v>0.17899999999999999</v>
      </c>
    </row>
    <row r="481" spans="11:17" x14ac:dyDescent="0.25">
      <c r="K481" s="11">
        <f t="shared" si="44"/>
        <v>479</v>
      </c>
      <c r="L481" s="17">
        <f t="shared" si="43"/>
        <v>479</v>
      </c>
      <c r="M481" s="18">
        <f t="shared" si="39"/>
        <v>0.14668464577434895</v>
      </c>
      <c r="N481" s="18">
        <f t="shared" si="40"/>
        <v>0.21662725989272355</v>
      </c>
      <c r="O481" s="18">
        <f t="shared" si="41"/>
        <v>0.13236952435108051</v>
      </c>
      <c r="P481" s="18">
        <f t="shared" si="42"/>
        <v>0.24284828793196797</v>
      </c>
      <c r="Q481" s="12">
        <f>'HbA1c-1516'!$M$187</f>
        <v>0.17899999999999999</v>
      </c>
    </row>
    <row r="482" spans="11:17" x14ac:dyDescent="0.25">
      <c r="K482" s="11">
        <f t="shared" si="44"/>
        <v>480</v>
      </c>
      <c r="L482" s="17">
        <f t="shared" si="43"/>
        <v>480</v>
      </c>
      <c r="M482" s="18">
        <f t="shared" si="39"/>
        <v>0.1467155127314726</v>
      </c>
      <c r="N482" s="18">
        <f t="shared" si="40"/>
        <v>0.21658541784021076</v>
      </c>
      <c r="O482" s="18">
        <f t="shared" si="41"/>
        <v>0.13241181755406481</v>
      </c>
      <c r="P482" s="18">
        <f t="shared" si="42"/>
        <v>0.24277645193443687</v>
      </c>
      <c r="Q482" s="12">
        <f>'HbA1c-1516'!$M$187</f>
        <v>0.17899999999999999</v>
      </c>
    </row>
    <row r="483" spans="11:17" x14ac:dyDescent="0.25">
      <c r="K483" s="11">
        <f t="shared" si="44"/>
        <v>481</v>
      </c>
      <c r="L483" s="17">
        <f t="shared" si="43"/>
        <v>481</v>
      </c>
      <c r="M483" s="18">
        <f t="shared" si="39"/>
        <v>0.14674628918073665</v>
      </c>
      <c r="N483" s="18">
        <f t="shared" si="40"/>
        <v>0.21654371155402721</v>
      </c>
      <c r="O483" s="18">
        <f t="shared" si="41"/>
        <v>0.13245399156167761</v>
      </c>
      <c r="P483" s="18">
        <f t="shared" si="42"/>
        <v>0.2427048496668068</v>
      </c>
      <c r="Q483" s="12">
        <f>'HbA1c-1516'!$M$187</f>
        <v>0.17899999999999999</v>
      </c>
    </row>
    <row r="484" spans="11:17" x14ac:dyDescent="0.25">
      <c r="K484" s="11">
        <f t="shared" si="44"/>
        <v>482</v>
      </c>
      <c r="L484" s="17">
        <f t="shared" si="43"/>
        <v>482</v>
      </c>
      <c r="M484" s="18">
        <f t="shared" si="39"/>
        <v>0.14677697556802774</v>
      </c>
      <c r="N484" s="18">
        <f t="shared" si="40"/>
        <v>0.21650214030891099</v>
      </c>
      <c r="O484" s="18">
        <f t="shared" si="41"/>
        <v>0.13249604694113754</v>
      </c>
      <c r="P484" s="18">
        <f t="shared" si="42"/>
        <v>0.24263347988133332</v>
      </c>
      <c r="Q484" s="12">
        <f>'HbA1c-1516'!$M$187</f>
        <v>0.17899999999999999</v>
      </c>
    </row>
    <row r="485" spans="11:17" x14ac:dyDescent="0.25">
      <c r="K485" s="11">
        <f t="shared" si="44"/>
        <v>483</v>
      </c>
      <c r="L485" s="17">
        <f t="shared" si="43"/>
        <v>483</v>
      </c>
      <c r="M485" s="18">
        <f t="shared" si="39"/>
        <v>0.14680757233614544</v>
      </c>
      <c r="N485" s="18">
        <f t="shared" si="40"/>
        <v>0.21646070338498169</v>
      </c>
      <c r="O485" s="18">
        <f t="shared" si="41"/>
        <v>0.13253798425585919</v>
      </c>
      <c r="P485" s="18">
        <f t="shared" si="42"/>
        <v>0.24256234133950674</v>
      </c>
      <c r="Q485" s="12">
        <f>'HbA1c-1516'!$M$187</f>
        <v>0.17899999999999999</v>
      </c>
    </row>
    <row r="486" spans="11:17" x14ac:dyDescent="0.25">
      <c r="K486" s="11">
        <f t="shared" si="44"/>
        <v>484</v>
      </c>
      <c r="L486" s="17">
        <f t="shared" si="43"/>
        <v>484</v>
      </c>
      <c r="M486" s="18">
        <f t="shared" si="39"/>
        <v>0.14683807992483019</v>
      </c>
      <c r="N486" s="18">
        <f t="shared" si="40"/>
        <v>0.21641940006768939</v>
      </c>
      <c r="O486" s="18">
        <f t="shared" si="41"/>
        <v>0.13257980406548608</v>
      </c>
      <c r="P486" s="18">
        <f t="shared" si="42"/>
        <v>0.24249143281196478</v>
      </c>
      <c r="Q486" s="12">
        <f>'HbA1c-1516'!$M$187</f>
        <v>0.17899999999999999</v>
      </c>
    </row>
    <row r="487" spans="11:17" x14ac:dyDescent="0.25">
      <c r="K487" s="11">
        <f t="shared" si="44"/>
        <v>485</v>
      </c>
      <c r="L487" s="17">
        <f t="shared" si="43"/>
        <v>485</v>
      </c>
      <c r="M487" s="18">
        <f t="shared" si="39"/>
        <v>0.14686849877079025</v>
      </c>
      <c r="N487" s="18">
        <f t="shared" si="40"/>
        <v>0.21637822964776424</v>
      </c>
      <c r="O487" s="18">
        <f t="shared" si="41"/>
        <v>0.13262150692592337</v>
      </c>
      <c r="P487" s="18">
        <f t="shared" si="42"/>
        <v>0.24242075307840649</v>
      </c>
      <c r="Q487" s="12">
        <f>'HbA1c-1516'!$M$187</f>
        <v>0.17899999999999999</v>
      </c>
    </row>
    <row r="488" spans="11:17" x14ac:dyDescent="0.25">
      <c r="K488" s="11">
        <f t="shared" si="44"/>
        <v>486</v>
      </c>
      <c r="L488" s="17">
        <f t="shared" si="43"/>
        <v>486</v>
      </c>
      <c r="M488" s="18">
        <f t="shared" si="39"/>
        <v>0.14689882930772877</v>
      </c>
      <c r="N488" s="18">
        <f t="shared" si="40"/>
        <v>0.21633719142116653</v>
      </c>
      <c r="O488" s="18">
        <f t="shared" si="41"/>
        <v>0.13266309338936988</v>
      </c>
      <c r="P488" s="18">
        <f t="shared" si="42"/>
        <v>0.24235030092750678</v>
      </c>
      <c r="Q488" s="12">
        <f>'HbA1c-1516'!$M$187</f>
        <v>0.17899999999999999</v>
      </c>
    </row>
    <row r="489" spans="11:17" x14ac:dyDescent="0.25">
      <c r="K489" s="11">
        <f t="shared" si="44"/>
        <v>487</v>
      </c>
      <c r="L489" s="17">
        <f t="shared" si="43"/>
        <v>487</v>
      </c>
      <c r="M489" s="18">
        <f t="shared" si="39"/>
        <v>0.1469290719663702</v>
      </c>
      <c r="N489" s="18">
        <f t="shared" si="40"/>
        <v>0.21629628468903753</v>
      </c>
      <c r="O489" s="18">
        <f t="shared" si="41"/>
        <v>0.13270456400435005</v>
      </c>
      <c r="P489" s="18">
        <f t="shared" si="42"/>
        <v>0.24228007515683239</v>
      </c>
      <c r="Q489" s="12">
        <f>'HbA1c-1516'!$M$187</f>
        <v>0.17899999999999999</v>
      </c>
    </row>
    <row r="490" spans="11:17" x14ac:dyDescent="0.25">
      <c r="K490" s="11">
        <f t="shared" si="44"/>
        <v>488</v>
      </c>
      <c r="L490" s="17">
        <f t="shared" si="43"/>
        <v>488</v>
      </c>
      <c r="M490" s="18">
        <f t="shared" si="39"/>
        <v>0.14695922717448695</v>
      </c>
      <c r="N490" s="18">
        <f t="shared" si="40"/>
        <v>0.21625550875765051</v>
      </c>
      <c r="O490" s="18">
        <f t="shared" si="41"/>
        <v>0.13274591931574559</v>
      </c>
      <c r="P490" s="18">
        <f t="shared" si="42"/>
        <v>0.24221007457275837</v>
      </c>
      <c r="Q490" s="12">
        <f>'HbA1c-1516'!$M$187</f>
        <v>0.17899999999999999</v>
      </c>
    </row>
    <row r="491" spans="11:17" x14ac:dyDescent="0.25">
      <c r="K491" s="11">
        <f t="shared" si="44"/>
        <v>489</v>
      </c>
      <c r="L491" s="17">
        <f t="shared" si="43"/>
        <v>489</v>
      </c>
      <c r="M491" s="18">
        <f t="shared" si="39"/>
        <v>0.14698929535692534</v>
      </c>
      <c r="N491" s="18">
        <f t="shared" si="40"/>
        <v>0.21621486293836292</v>
      </c>
      <c r="O491" s="18">
        <f t="shared" si="41"/>
        <v>0.13278715986482661</v>
      </c>
      <c r="P491" s="18">
        <f t="shared" si="42"/>
        <v>0.24214029799038578</v>
      </c>
      <c r="Q491" s="12">
        <f>'HbA1c-1516'!$M$187</f>
        <v>0.17899999999999999</v>
      </c>
    </row>
    <row r="492" spans="11:17" x14ac:dyDescent="0.25">
      <c r="K492" s="11">
        <f t="shared" si="44"/>
        <v>490</v>
      </c>
      <c r="L492" s="17">
        <f t="shared" si="43"/>
        <v>490</v>
      </c>
      <c r="M492" s="18">
        <f t="shared" si="39"/>
        <v>0.14701927693563124</v>
      </c>
      <c r="N492" s="18">
        <f t="shared" si="40"/>
        <v>0.21617434654756837</v>
      </c>
      <c r="O492" s="18">
        <f t="shared" si="41"/>
        <v>0.1328282861892825</v>
      </c>
      <c r="P492" s="18">
        <f t="shared" si="42"/>
        <v>0.24207074423346028</v>
      </c>
      <c r="Q492" s="12">
        <f>'HbA1c-1516'!$M$187</f>
        <v>0.17899999999999999</v>
      </c>
    </row>
    <row r="493" spans="11:17" x14ac:dyDescent="0.25">
      <c r="K493" s="11">
        <f t="shared" si="44"/>
        <v>491</v>
      </c>
      <c r="L493" s="17">
        <f t="shared" si="43"/>
        <v>491</v>
      </c>
      <c r="M493" s="18">
        <f t="shared" si="39"/>
        <v>0.14704917232967576</v>
      </c>
      <c r="N493" s="18">
        <f t="shared" si="40"/>
        <v>0.21613395890664988</v>
      </c>
      <c r="O493" s="18">
        <f t="shared" si="41"/>
        <v>0.13286929882325255</v>
      </c>
      <c r="P493" s="18">
        <f t="shared" si="42"/>
        <v>0.24200141213429149</v>
      </c>
      <c r="Q493" s="12">
        <f>'HbA1c-1516'!$M$187</f>
        <v>0.17899999999999999</v>
      </c>
    </row>
    <row r="494" spans="11:17" x14ac:dyDescent="0.25">
      <c r="K494" s="11">
        <f t="shared" si="44"/>
        <v>492</v>
      </c>
      <c r="L494" s="17">
        <f t="shared" si="43"/>
        <v>492</v>
      </c>
      <c r="M494" s="18">
        <f t="shared" si="39"/>
        <v>0.14707898195528035</v>
      </c>
      <c r="N494" s="18">
        <f t="shared" si="40"/>
        <v>0.21609369934193318</v>
      </c>
      <c r="O494" s="18">
        <f t="shared" si="41"/>
        <v>0.13291019829735612</v>
      </c>
      <c r="P494" s="18">
        <f t="shared" si="42"/>
        <v>0.24193230053367359</v>
      </c>
      <c r="Q494" s="12">
        <f>'HbA1c-1516'!$M$187</f>
        <v>0.17899999999999999</v>
      </c>
    </row>
    <row r="495" spans="11:17" x14ac:dyDescent="0.25">
      <c r="K495" s="11">
        <f t="shared" si="44"/>
        <v>493</v>
      </c>
      <c r="L495" s="17">
        <f t="shared" si="43"/>
        <v>493</v>
      </c>
      <c r="M495" s="18">
        <f t="shared" si="39"/>
        <v>0.14710870622584185</v>
      </c>
      <c r="N495" s="18">
        <f t="shared" si="40"/>
        <v>0.21605356718464067</v>
      </c>
      <c r="O495" s="18">
        <f t="shared" si="41"/>
        <v>0.13295098513872278</v>
      </c>
      <c r="P495" s="18">
        <f t="shared" si="42"/>
        <v>0.24186340828080641</v>
      </c>
      <c r="Q495" s="12">
        <f>'HbA1c-1516'!$M$187</f>
        <v>0.17899999999999999</v>
      </c>
    </row>
    <row r="496" spans="11:17" x14ac:dyDescent="0.25">
      <c r="K496" s="11">
        <f t="shared" si="44"/>
        <v>494</v>
      </c>
      <c r="L496" s="17">
        <f t="shared" si="43"/>
        <v>494</v>
      </c>
      <c r="M496" s="18">
        <f t="shared" si="39"/>
        <v>0.14713834555195709</v>
      </c>
      <c r="N496" s="18">
        <f t="shared" si="40"/>
        <v>0.21601356177084605</v>
      </c>
      <c r="O496" s="18">
        <f t="shared" si="41"/>
        <v>0.13299165987102157</v>
      </c>
      <c r="P496" s="18">
        <f t="shared" si="42"/>
        <v>0.24179473423321773</v>
      </c>
      <c r="Q496" s="12">
        <f>'HbA1c-1516'!$M$187</f>
        <v>0.17899999999999999</v>
      </c>
    </row>
    <row r="497" spans="11:17" x14ac:dyDescent="0.25">
      <c r="K497" s="11">
        <f t="shared" si="44"/>
        <v>495</v>
      </c>
      <c r="L497" s="17">
        <f t="shared" si="43"/>
        <v>495</v>
      </c>
      <c r="M497" s="18">
        <f t="shared" si="39"/>
        <v>0.14716790034144739</v>
      </c>
      <c r="N497" s="18">
        <f t="shared" si="40"/>
        <v>0.21597368244142917</v>
      </c>
      <c r="O497" s="18">
        <f t="shared" si="41"/>
        <v>0.13303222301449066</v>
      </c>
      <c r="P497" s="18">
        <f t="shared" si="42"/>
        <v>0.24172627725668633</v>
      </c>
      <c r="Q497" s="12">
        <f>'HbA1c-1516'!$M$187</f>
        <v>0.17899999999999999</v>
      </c>
    </row>
    <row r="498" spans="11:17" x14ac:dyDescent="0.25">
      <c r="K498" s="11">
        <f t="shared" si="44"/>
        <v>496</v>
      </c>
      <c r="L498" s="17">
        <f t="shared" si="43"/>
        <v>496</v>
      </c>
      <c r="M498" s="18">
        <f t="shared" si="39"/>
        <v>0.14719737099938277</v>
      </c>
      <c r="N498" s="18">
        <f t="shared" si="40"/>
        <v>0.21593392854203178</v>
      </c>
      <c r="O498" s="18">
        <f t="shared" si="41"/>
        <v>0.13307267508596624</v>
      </c>
      <c r="P498" s="18">
        <f t="shared" si="42"/>
        <v>0.24165803622516593</v>
      </c>
      <c r="Q498" s="12">
        <f>'HbA1c-1516'!$M$187</f>
        <v>0.17899999999999999</v>
      </c>
    </row>
    <row r="499" spans="11:17" x14ac:dyDescent="0.25">
      <c r="K499" s="11">
        <f t="shared" si="44"/>
        <v>497</v>
      </c>
      <c r="L499" s="17">
        <f t="shared" si="43"/>
        <v>497</v>
      </c>
      <c r="M499" s="18">
        <f t="shared" si="39"/>
        <v>0.14722675792810574</v>
      </c>
      <c r="N499" s="18">
        <f t="shared" si="40"/>
        <v>0.2158942994230133</v>
      </c>
      <c r="O499" s="18">
        <f t="shared" si="41"/>
        <v>0.13311301659891117</v>
      </c>
      <c r="P499" s="18">
        <f t="shared" si="42"/>
        <v>0.24159001002070984</v>
      </c>
      <c r="Q499" s="12">
        <f>'HbA1c-1516'!$M$187</f>
        <v>0.17899999999999999</v>
      </c>
    </row>
    <row r="500" spans="11:17" x14ac:dyDescent="0.25">
      <c r="K500" s="11">
        <f t="shared" si="44"/>
        <v>498</v>
      </c>
      <c r="L500" s="17">
        <f t="shared" si="43"/>
        <v>498</v>
      </c>
      <c r="M500" s="18">
        <f t="shared" si="39"/>
        <v>0.14725606152725501</v>
      </c>
      <c r="N500" s="18">
        <f t="shared" si="40"/>
        <v>0.21585479443940753</v>
      </c>
      <c r="O500" s="18">
        <f t="shared" si="41"/>
        <v>0.13315324806344347</v>
      </c>
      <c r="P500" s="18">
        <f t="shared" si="42"/>
        <v>0.24152219753339682</v>
      </c>
      <c r="Q500" s="12">
        <f>'HbA1c-1516'!$M$187</f>
        <v>0.17899999999999999</v>
      </c>
    </row>
    <row r="501" spans="11:17" x14ac:dyDescent="0.25">
      <c r="K501" s="11">
        <f t="shared" si="44"/>
        <v>499</v>
      </c>
      <c r="L501" s="17">
        <f t="shared" si="43"/>
        <v>499</v>
      </c>
      <c r="M501" s="18">
        <f t="shared" si="39"/>
        <v>0.14728528219378886</v>
      </c>
      <c r="N501" s="18">
        <f t="shared" si="40"/>
        <v>0.21581541295087958</v>
      </c>
      <c r="O501" s="18">
        <f t="shared" si="41"/>
        <v>0.13319336998636436</v>
      </c>
      <c r="P501" s="18">
        <f t="shared" si="42"/>
        <v>0.24145459766125726</v>
      </c>
      <c r="Q501" s="12">
        <f>'HbA1c-1516'!$M$187</f>
        <v>0.17899999999999999</v>
      </c>
    </row>
    <row r="502" spans="11:17" x14ac:dyDescent="0.25">
      <c r="L502" s="17"/>
      <c r="M502" s="18"/>
      <c r="N502" s="18"/>
      <c r="O502" s="18"/>
      <c r="P502" s="1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
  <sheetViews>
    <sheetView zoomScale="86" zoomScaleNormal="86" workbookViewId="0">
      <pane ySplit="2" topLeftCell="A3" activePane="bottomLeft" state="frozen"/>
      <selection pane="bottomLeft" activeCell="N171" sqref="N171"/>
    </sheetView>
  </sheetViews>
  <sheetFormatPr defaultRowHeight="15" x14ac:dyDescent="0.25"/>
  <cols>
    <col min="1" max="1" width="6.42578125" customWidth="1"/>
    <col min="2" max="2" width="26.28515625" customWidth="1"/>
    <col min="3" max="3" width="21.140625" bestFit="1" customWidth="1"/>
    <col min="4" max="4" width="12.7109375" style="42" bestFit="1" customWidth="1"/>
    <col min="5" max="5" width="10" style="42" bestFit="1" customWidth="1"/>
    <col min="6" max="6" width="23.7109375" style="42" bestFit="1" customWidth="1"/>
    <col min="7" max="7" width="22" style="42" bestFit="1" customWidth="1"/>
    <col min="8" max="8" width="30.140625" style="42" bestFit="1" customWidth="1"/>
    <col min="9" max="9" width="20.140625" style="42" bestFit="1" customWidth="1"/>
    <col min="10" max="10" width="19.42578125" style="42" bestFit="1" customWidth="1"/>
    <col min="11" max="11" width="30" style="42" bestFit="1" customWidth="1"/>
    <col min="12" max="12" width="12.7109375" style="42" bestFit="1" customWidth="1"/>
    <col min="14" max="14" width="9.140625" style="105"/>
  </cols>
  <sheetData>
    <row r="1" spans="1:14" x14ac:dyDescent="0.25">
      <c r="A1" s="333" t="s">
        <v>0</v>
      </c>
      <c r="B1" s="367" t="s">
        <v>1</v>
      </c>
      <c r="C1" s="369" t="s">
        <v>2</v>
      </c>
      <c r="D1" s="96"/>
      <c r="E1" s="365" t="s">
        <v>448</v>
      </c>
      <c r="F1" s="363"/>
      <c r="G1" s="363"/>
      <c r="H1" s="363"/>
      <c r="I1" s="363"/>
      <c r="J1" s="363"/>
      <c r="K1" s="364"/>
      <c r="L1" s="366"/>
    </row>
    <row r="2" spans="1:14" x14ac:dyDescent="0.25">
      <c r="A2" s="334"/>
      <c r="B2" s="368"/>
      <c r="C2" s="370"/>
      <c r="D2" s="97" t="s">
        <v>363</v>
      </c>
      <c r="E2" s="110" t="s">
        <v>449</v>
      </c>
      <c r="F2" s="4" t="s">
        <v>450</v>
      </c>
      <c r="G2" s="4" t="s">
        <v>451</v>
      </c>
      <c r="H2" s="4" t="s">
        <v>452</v>
      </c>
      <c r="I2" s="4" t="s">
        <v>453</v>
      </c>
      <c r="J2" s="4" t="s">
        <v>454</v>
      </c>
      <c r="K2" s="4" t="s">
        <v>455</v>
      </c>
      <c r="L2" s="111" t="s">
        <v>405</v>
      </c>
    </row>
    <row r="3" spans="1:14" x14ac:dyDescent="0.25">
      <c r="A3" s="71" t="s">
        <v>3</v>
      </c>
      <c r="B3" s="72" t="s">
        <v>4</v>
      </c>
      <c r="C3" s="73" t="s">
        <v>5</v>
      </c>
      <c r="D3" s="101">
        <v>116</v>
      </c>
      <c r="E3" s="46">
        <v>8.6206896551724144E-2</v>
      </c>
      <c r="F3" s="50">
        <v>0.21551724137931036</v>
      </c>
      <c r="G3" s="50">
        <v>0</v>
      </c>
      <c r="H3" s="50">
        <v>0.28448275862068967</v>
      </c>
      <c r="I3" s="50">
        <v>0.38793103448275867</v>
      </c>
      <c r="J3" s="50">
        <v>0</v>
      </c>
      <c r="K3" s="50">
        <v>0</v>
      </c>
      <c r="L3" s="112" t="s">
        <v>878</v>
      </c>
      <c r="N3" s="296"/>
    </row>
    <row r="4" spans="1:14" x14ac:dyDescent="0.25">
      <c r="A4" s="74" t="s">
        <v>6</v>
      </c>
      <c r="B4" s="75" t="s">
        <v>7</v>
      </c>
      <c r="C4" s="76" t="s">
        <v>8</v>
      </c>
      <c r="D4" s="101">
        <v>302</v>
      </c>
      <c r="E4" s="46" t="s">
        <v>878</v>
      </c>
      <c r="F4" s="50" t="s">
        <v>878</v>
      </c>
      <c r="G4" s="50">
        <v>0</v>
      </c>
      <c r="H4" s="50">
        <v>0.38741721854304634</v>
      </c>
      <c r="I4" s="50">
        <v>0.54635761589403975</v>
      </c>
      <c r="J4" s="50">
        <v>0</v>
      </c>
      <c r="K4" s="50">
        <v>0</v>
      </c>
      <c r="L4" s="112">
        <v>5.9602649006622516E-2</v>
      </c>
      <c r="N4" s="296"/>
    </row>
    <row r="5" spans="1:14" x14ac:dyDescent="0.25">
      <c r="A5" s="74" t="s">
        <v>9</v>
      </c>
      <c r="B5" s="75" t="s">
        <v>10</v>
      </c>
      <c r="C5" s="76" t="s">
        <v>11</v>
      </c>
      <c r="D5" s="101">
        <v>188</v>
      </c>
      <c r="E5" s="46">
        <v>0</v>
      </c>
      <c r="F5" s="50">
        <v>4.2553191489361701E-2</v>
      </c>
      <c r="G5" s="50" t="s">
        <v>878</v>
      </c>
      <c r="H5" s="50">
        <v>0.38829787234042556</v>
      </c>
      <c r="I5" s="50">
        <v>0.51595744680851063</v>
      </c>
      <c r="J5" s="50">
        <v>0</v>
      </c>
      <c r="K5" s="50" t="s">
        <v>878</v>
      </c>
      <c r="L5" s="112">
        <v>4.2553191489361701E-2</v>
      </c>
      <c r="N5" s="296"/>
    </row>
    <row r="6" spans="1:14" x14ac:dyDescent="0.25">
      <c r="A6" s="74" t="s">
        <v>12</v>
      </c>
      <c r="B6" s="75" t="s">
        <v>13</v>
      </c>
      <c r="C6" s="76" t="s">
        <v>14</v>
      </c>
      <c r="D6" s="101">
        <v>225</v>
      </c>
      <c r="E6" s="46">
        <v>0.20444444444444443</v>
      </c>
      <c r="F6" s="50">
        <v>0.15555555555555556</v>
      </c>
      <c r="G6" s="50">
        <v>3.111111111111111E-2</v>
      </c>
      <c r="H6" s="50">
        <v>0.39111111111111113</v>
      </c>
      <c r="I6" s="50">
        <v>0.16444444444444442</v>
      </c>
      <c r="J6" s="50">
        <v>0</v>
      </c>
      <c r="K6" s="50" t="s">
        <v>878</v>
      </c>
      <c r="L6" s="112">
        <v>0.04</v>
      </c>
      <c r="N6" s="296"/>
    </row>
    <row r="7" spans="1:14" x14ac:dyDescent="0.25">
      <c r="A7" s="74" t="s">
        <v>15</v>
      </c>
      <c r="B7" s="75" t="s">
        <v>16</v>
      </c>
      <c r="C7" s="76" t="s">
        <v>14</v>
      </c>
      <c r="D7" s="101">
        <v>252</v>
      </c>
      <c r="E7" s="46">
        <v>0.11507936507936507</v>
      </c>
      <c r="F7" s="50">
        <v>0.16269841269841268</v>
      </c>
      <c r="G7" s="50">
        <v>1.984126984126984E-2</v>
      </c>
      <c r="H7" s="50">
        <v>0.51984126984126977</v>
      </c>
      <c r="I7" s="50">
        <v>0.14285714285714288</v>
      </c>
      <c r="J7" s="50">
        <v>0</v>
      </c>
      <c r="K7" s="50" t="s">
        <v>878</v>
      </c>
      <c r="L7" s="112">
        <v>3.5714285714285719E-2</v>
      </c>
      <c r="N7" s="296"/>
    </row>
    <row r="8" spans="1:14" x14ac:dyDescent="0.25">
      <c r="A8" s="74" t="s">
        <v>17</v>
      </c>
      <c r="B8" s="75" t="s">
        <v>18</v>
      </c>
      <c r="C8" s="76" t="s">
        <v>11</v>
      </c>
      <c r="D8" s="101">
        <v>177</v>
      </c>
      <c r="E8" s="46">
        <v>0</v>
      </c>
      <c r="F8" s="50" t="s">
        <v>878</v>
      </c>
      <c r="G8" s="50">
        <v>0</v>
      </c>
      <c r="H8" s="50">
        <v>0.62146892655367236</v>
      </c>
      <c r="I8" s="50">
        <v>0.29943502824858759</v>
      </c>
      <c r="J8" s="50">
        <v>0</v>
      </c>
      <c r="K8" s="50">
        <v>0</v>
      </c>
      <c r="L8" s="112">
        <v>7.3446327683615822E-2</v>
      </c>
      <c r="N8" s="296"/>
    </row>
    <row r="9" spans="1:14" x14ac:dyDescent="0.25">
      <c r="A9" s="74" t="s">
        <v>19</v>
      </c>
      <c r="B9" s="75" t="s">
        <v>20</v>
      </c>
      <c r="C9" s="76" t="s">
        <v>21</v>
      </c>
      <c r="D9" s="101">
        <v>344</v>
      </c>
      <c r="E9" s="46">
        <v>6.6860465116279078E-2</v>
      </c>
      <c r="F9" s="50">
        <v>2.616279069767442E-2</v>
      </c>
      <c r="G9" s="50">
        <v>6.1046511627906981E-2</v>
      </c>
      <c r="H9" s="50">
        <v>0.42732558139534882</v>
      </c>
      <c r="I9" s="50">
        <v>0.36337209302325585</v>
      </c>
      <c r="J9" s="50">
        <v>0</v>
      </c>
      <c r="K9" s="50">
        <v>0</v>
      </c>
      <c r="L9" s="112">
        <v>5.5232558139534885E-2</v>
      </c>
      <c r="N9" s="296"/>
    </row>
    <row r="10" spans="1:14" x14ac:dyDescent="0.25">
      <c r="A10" s="74" t="s">
        <v>22</v>
      </c>
      <c r="B10" s="75" t="s">
        <v>23</v>
      </c>
      <c r="C10" s="76" t="s">
        <v>24</v>
      </c>
      <c r="D10" s="101">
        <v>97</v>
      </c>
      <c r="E10" s="46">
        <v>0</v>
      </c>
      <c r="F10" s="50" t="s">
        <v>878</v>
      </c>
      <c r="G10" s="50" t="s">
        <v>878</v>
      </c>
      <c r="H10" s="50">
        <v>0.34020618556701032</v>
      </c>
      <c r="I10" s="50">
        <v>0.5670103092783505</v>
      </c>
      <c r="J10" s="50">
        <v>0</v>
      </c>
      <c r="K10" s="50">
        <v>0</v>
      </c>
      <c r="L10" s="112">
        <v>7.2164948453608255E-2</v>
      </c>
      <c r="N10" s="296"/>
    </row>
    <row r="11" spans="1:14" x14ac:dyDescent="0.25">
      <c r="A11" s="74" t="s">
        <v>25</v>
      </c>
      <c r="B11" s="75" t="s">
        <v>26</v>
      </c>
      <c r="C11" s="76" t="s">
        <v>8</v>
      </c>
      <c r="D11" s="101">
        <v>145</v>
      </c>
      <c r="E11" s="46">
        <v>0</v>
      </c>
      <c r="F11" s="50" t="s">
        <v>878</v>
      </c>
      <c r="G11" s="50">
        <v>0</v>
      </c>
      <c r="H11" s="50">
        <v>0.65517241379310354</v>
      </c>
      <c r="I11" s="50">
        <v>0.29655172413793102</v>
      </c>
      <c r="J11" s="50">
        <v>0</v>
      </c>
      <c r="K11" s="50">
        <v>0</v>
      </c>
      <c r="L11" s="112">
        <v>3.4482758620689655E-2</v>
      </c>
      <c r="N11" s="296"/>
    </row>
    <row r="12" spans="1:14" x14ac:dyDescent="0.25">
      <c r="A12" s="74" t="s">
        <v>27</v>
      </c>
      <c r="B12" s="75" t="s">
        <v>28</v>
      </c>
      <c r="C12" s="76" t="s">
        <v>5</v>
      </c>
      <c r="D12" s="101">
        <v>129</v>
      </c>
      <c r="E12" s="46">
        <v>0</v>
      </c>
      <c r="F12" s="50" t="s">
        <v>878</v>
      </c>
      <c r="G12" s="50">
        <v>0</v>
      </c>
      <c r="H12" s="50">
        <v>0.87596899224806213</v>
      </c>
      <c r="I12" s="50" t="s">
        <v>878</v>
      </c>
      <c r="J12" s="50">
        <v>0</v>
      </c>
      <c r="K12" s="50">
        <v>0</v>
      </c>
      <c r="L12" s="112">
        <v>6.9767441860465115E-2</v>
      </c>
      <c r="N12" s="296"/>
    </row>
    <row r="13" spans="1:14" x14ac:dyDescent="0.25">
      <c r="A13" s="74" t="s">
        <v>29</v>
      </c>
      <c r="B13" s="75" t="s">
        <v>30</v>
      </c>
      <c r="C13" s="76" t="s">
        <v>31</v>
      </c>
      <c r="D13" s="101">
        <v>115</v>
      </c>
      <c r="E13" s="46" t="s">
        <v>878</v>
      </c>
      <c r="F13" s="50" t="s">
        <v>878</v>
      </c>
      <c r="G13" s="50">
        <v>0</v>
      </c>
      <c r="H13" s="50">
        <v>0.77391304347826095</v>
      </c>
      <c r="I13" s="50">
        <v>5.2173913043478265E-2</v>
      </c>
      <c r="J13" s="50">
        <v>0</v>
      </c>
      <c r="K13" s="50" t="s">
        <v>878</v>
      </c>
      <c r="L13" s="112">
        <v>0.11304347826086956</v>
      </c>
      <c r="N13" s="296"/>
    </row>
    <row r="14" spans="1:14" x14ac:dyDescent="0.25">
      <c r="A14" s="74" t="s">
        <v>32</v>
      </c>
      <c r="B14" s="75" t="s">
        <v>33</v>
      </c>
      <c r="C14" s="76" t="s">
        <v>31</v>
      </c>
      <c r="D14" s="101">
        <v>57</v>
      </c>
      <c r="E14" s="46" t="s">
        <v>878</v>
      </c>
      <c r="F14" s="50">
        <v>0</v>
      </c>
      <c r="G14" s="50">
        <v>0</v>
      </c>
      <c r="H14" s="50">
        <v>0.85964912280701755</v>
      </c>
      <c r="I14" s="50" t="s">
        <v>878</v>
      </c>
      <c r="J14" s="50">
        <v>0</v>
      </c>
      <c r="K14" s="50" t="s">
        <v>878</v>
      </c>
      <c r="L14" s="112" t="s">
        <v>878</v>
      </c>
      <c r="N14" s="296"/>
    </row>
    <row r="15" spans="1:14" x14ac:dyDescent="0.25">
      <c r="A15" s="74" t="s">
        <v>34</v>
      </c>
      <c r="B15" s="75" t="s">
        <v>35</v>
      </c>
      <c r="C15" s="76" t="s">
        <v>24</v>
      </c>
      <c r="D15" s="101">
        <v>109</v>
      </c>
      <c r="E15" s="46">
        <v>0.11009174311926605</v>
      </c>
      <c r="F15" s="50" t="s">
        <v>878</v>
      </c>
      <c r="G15" s="50" t="s">
        <v>878</v>
      </c>
      <c r="H15" s="50">
        <v>0.6330275229357798</v>
      </c>
      <c r="I15" s="50">
        <v>0.12844036697247707</v>
      </c>
      <c r="J15" s="50">
        <v>0</v>
      </c>
      <c r="K15" s="50">
        <v>0</v>
      </c>
      <c r="L15" s="112">
        <v>7.3394495412844041E-2</v>
      </c>
      <c r="N15" s="296"/>
    </row>
    <row r="16" spans="1:14" x14ac:dyDescent="0.25">
      <c r="A16" s="74" t="s">
        <v>36</v>
      </c>
      <c r="B16" s="75" t="s">
        <v>37</v>
      </c>
      <c r="C16" s="76" t="s">
        <v>11</v>
      </c>
      <c r="D16" s="101">
        <v>53</v>
      </c>
      <c r="E16" s="46">
        <v>0</v>
      </c>
      <c r="F16" s="50">
        <v>0</v>
      </c>
      <c r="G16" s="50">
        <v>0</v>
      </c>
      <c r="H16" s="50">
        <v>0.43396226415094341</v>
      </c>
      <c r="I16" s="50">
        <v>0.56603773584905659</v>
      </c>
      <c r="J16" s="50">
        <v>0</v>
      </c>
      <c r="K16" s="50">
        <v>0</v>
      </c>
      <c r="L16" s="112">
        <v>0</v>
      </c>
      <c r="N16" s="296"/>
    </row>
    <row r="17" spans="1:14" x14ac:dyDescent="0.25">
      <c r="A17" s="74" t="s">
        <v>38</v>
      </c>
      <c r="B17" s="75" t="s">
        <v>39</v>
      </c>
      <c r="C17" s="76" t="s">
        <v>21</v>
      </c>
      <c r="D17" s="101">
        <v>96</v>
      </c>
      <c r="E17" s="46">
        <v>0</v>
      </c>
      <c r="F17" s="50">
        <v>0</v>
      </c>
      <c r="G17" s="50" t="s">
        <v>878</v>
      </c>
      <c r="H17" s="50">
        <v>0.11458333333333334</v>
      </c>
      <c r="I17" s="50">
        <v>0</v>
      </c>
      <c r="J17" s="50">
        <v>0</v>
      </c>
      <c r="K17" s="50">
        <v>0</v>
      </c>
      <c r="L17" s="112">
        <v>0.875</v>
      </c>
      <c r="N17" s="296"/>
    </row>
    <row r="18" spans="1:14" x14ac:dyDescent="0.25">
      <c r="A18" s="74" t="s">
        <v>40</v>
      </c>
      <c r="B18" s="75" t="s">
        <v>41</v>
      </c>
      <c r="C18" s="76" t="s">
        <v>31</v>
      </c>
      <c r="D18" s="101">
        <v>129</v>
      </c>
      <c r="E18" s="46">
        <v>0</v>
      </c>
      <c r="F18" s="50">
        <v>0.13178294573643412</v>
      </c>
      <c r="G18" s="50">
        <v>0</v>
      </c>
      <c r="H18" s="50">
        <v>0.43410852713178294</v>
      </c>
      <c r="I18" s="50">
        <v>0.37984496124031009</v>
      </c>
      <c r="J18" s="50">
        <v>0</v>
      </c>
      <c r="K18" s="50">
        <v>0</v>
      </c>
      <c r="L18" s="112">
        <v>5.4263565891472867E-2</v>
      </c>
      <c r="N18" s="296"/>
    </row>
    <row r="19" spans="1:14" x14ac:dyDescent="0.25">
      <c r="A19" s="74" t="s">
        <v>42</v>
      </c>
      <c r="B19" s="75" t="s">
        <v>43</v>
      </c>
      <c r="C19" s="76" t="s">
        <v>8</v>
      </c>
      <c r="D19" s="101">
        <v>214</v>
      </c>
      <c r="E19" s="46">
        <v>3.2710280373831779E-2</v>
      </c>
      <c r="F19" s="50">
        <v>3.2710280373831779E-2</v>
      </c>
      <c r="G19" s="50">
        <v>0.13551401869158877</v>
      </c>
      <c r="H19" s="50">
        <v>0.52336448598130847</v>
      </c>
      <c r="I19" s="50">
        <v>0.19158878504672899</v>
      </c>
      <c r="J19" s="50">
        <v>0</v>
      </c>
      <c r="K19" s="50">
        <v>0</v>
      </c>
      <c r="L19" s="112">
        <v>8.4112149532710276E-2</v>
      </c>
      <c r="N19" s="296"/>
    </row>
    <row r="20" spans="1:14" x14ac:dyDescent="0.25">
      <c r="A20" s="74" t="s">
        <v>44</v>
      </c>
      <c r="B20" s="75" t="s">
        <v>45</v>
      </c>
      <c r="C20" s="76" t="s">
        <v>11</v>
      </c>
      <c r="D20" s="101">
        <v>114</v>
      </c>
      <c r="E20" s="46">
        <v>0</v>
      </c>
      <c r="F20" s="50" t="s">
        <v>878</v>
      </c>
      <c r="G20" s="50">
        <v>0</v>
      </c>
      <c r="H20" s="50">
        <v>0.5</v>
      </c>
      <c r="I20" s="50">
        <v>0.41228070175438597</v>
      </c>
      <c r="J20" s="50">
        <v>0</v>
      </c>
      <c r="K20" s="50">
        <v>0</v>
      </c>
      <c r="L20" s="112">
        <v>7.8947368421052627E-2</v>
      </c>
      <c r="N20" s="296"/>
    </row>
    <row r="21" spans="1:14" x14ac:dyDescent="0.25">
      <c r="A21" s="74" t="s">
        <v>46</v>
      </c>
      <c r="B21" s="77" t="s">
        <v>47</v>
      </c>
      <c r="C21" s="76" t="s">
        <v>21</v>
      </c>
      <c r="D21" s="101">
        <v>174</v>
      </c>
      <c r="E21" s="46">
        <v>0.15517241379310345</v>
      </c>
      <c r="F21" s="50" t="s">
        <v>878</v>
      </c>
      <c r="G21" s="50" t="s">
        <v>878</v>
      </c>
      <c r="H21" s="50">
        <v>0.41379310344827586</v>
      </c>
      <c r="I21" s="50">
        <v>0.2988505747126437</v>
      </c>
      <c r="J21" s="50">
        <v>0</v>
      </c>
      <c r="K21" s="50">
        <v>0</v>
      </c>
      <c r="L21" s="112">
        <v>0.10344827586206896</v>
      </c>
      <c r="N21" s="296"/>
    </row>
    <row r="22" spans="1:14" x14ac:dyDescent="0.25">
      <c r="A22" s="74" t="s">
        <v>48</v>
      </c>
      <c r="B22" s="75" t="s">
        <v>49</v>
      </c>
      <c r="C22" s="76" t="s">
        <v>50</v>
      </c>
      <c r="D22" s="101">
        <v>51</v>
      </c>
      <c r="E22" s="46">
        <v>0</v>
      </c>
      <c r="F22" s="50" t="s">
        <v>878</v>
      </c>
      <c r="G22" s="50">
        <v>0</v>
      </c>
      <c r="H22" s="50">
        <v>0.41176470588235298</v>
      </c>
      <c r="I22" s="50">
        <v>0.4705882352941177</v>
      </c>
      <c r="J22" s="50">
        <v>0</v>
      </c>
      <c r="K22" s="50">
        <v>0</v>
      </c>
      <c r="L22" s="112">
        <v>9.8039215686274522E-2</v>
      </c>
      <c r="N22" s="296"/>
    </row>
    <row r="23" spans="1:14" x14ac:dyDescent="0.25">
      <c r="A23" s="74" t="s">
        <v>51</v>
      </c>
      <c r="B23" s="75" t="s">
        <v>52</v>
      </c>
      <c r="C23" s="76" t="s">
        <v>31</v>
      </c>
      <c r="D23" s="101">
        <v>107</v>
      </c>
      <c r="E23" s="46">
        <v>0</v>
      </c>
      <c r="F23" s="50" t="s">
        <v>878</v>
      </c>
      <c r="G23" s="50" t="s">
        <v>878</v>
      </c>
      <c r="H23" s="50">
        <v>0.63551401869158886</v>
      </c>
      <c r="I23" s="50">
        <v>0.26168224299065423</v>
      </c>
      <c r="J23" s="50">
        <v>0</v>
      </c>
      <c r="K23" s="50" t="s">
        <v>878</v>
      </c>
      <c r="L23" s="112" t="s">
        <v>878</v>
      </c>
      <c r="N23" s="296"/>
    </row>
    <row r="24" spans="1:14" x14ac:dyDescent="0.25">
      <c r="A24" s="74" t="s">
        <v>53</v>
      </c>
      <c r="B24" s="75" t="s">
        <v>54</v>
      </c>
      <c r="C24" s="76" t="s">
        <v>31</v>
      </c>
      <c r="D24" s="101">
        <v>323</v>
      </c>
      <c r="E24" s="46" t="s">
        <v>878</v>
      </c>
      <c r="F24" s="50" t="s">
        <v>878</v>
      </c>
      <c r="G24" s="50" t="s">
        <v>878</v>
      </c>
      <c r="H24" s="50">
        <v>0.62848297213622284</v>
      </c>
      <c r="I24" s="50">
        <v>0.31888544891640863</v>
      </c>
      <c r="J24" s="50" t="s">
        <v>878</v>
      </c>
      <c r="K24" s="50">
        <v>0</v>
      </c>
      <c r="L24" s="112">
        <v>4.0247678018575851E-2</v>
      </c>
      <c r="N24" s="296"/>
    </row>
    <row r="25" spans="1:14" x14ac:dyDescent="0.25">
      <c r="A25" s="74" t="s">
        <v>55</v>
      </c>
      <c r="B25" s="75" t="s">
        <v>56</v>
      </c>
      <c r="C25" s="76" t="s">
        <v>11</v>
      </c>
      <c r="D25" s="101">
        <v>248</v>
      </c>
      <c r="E25" s="46" t="s">
        <v>878</v>
      </c>
      <c r="F25" s="50" t="s">
        <v>878</v>
      </c>
      <c r="G25" s="50">
        <v>3.6290322580645157E-2</v>
      </c>
      <c r="H25" s="50">
        <v>0.88306451612903236</v>
      </c>
      <c r="I25" s="50" t="s">
        <v>878</v>
      </c>
      <c r="J25" s="50">
        <v>0</v>
      </c>
      <c r="K25" s="50" t="s">
        <v>878</v>
      </c>
      <c r="L25" s="112">
        <v>4.8387096774193547E-2</v>
      </c>
      <c r="N25" s="296"/>
    </row>
    <row r="26" spans="1:14" x14ac:dyDescent="0.25">
      <c r="A26" s="74" t="s">
        <v>57</v>
      </c>
      <c r="B26" s="75" t="s">
        <v>58</v>
      </c>
      <c r="C26" s="76" t="s">
        <v>50</v>
      </c>
      <c r="D26" s="101">
        <v>56</v>
      </c>
      <c r="E26" s="46" t="s">
        <v>878</v>
      </c>
      <c r="F26" s="50">
        <v>0</v>
      </c>
      <c r="G26" s="50">
        <v>0</v>
      </c>
      <c r="H26" s="50">
        <v>0.4107142857142857</v>
      </c>
      <c r="I26" s="50">
        <v>0.51785714285714279</v>
      </c>
      <c r="J26" s="50">
        <v>0</v>
      </c>
      <c r="K26" s="50">
        <v>0</v>
      </c>
      <c r="L26" s="112" t="s">
        <v>878</v>
      </c>
      <c r="N26" s="296"/>
    </row>
    <row r="27" spans="1:14" x14ac:dyDescent="0.25">
      <c r="A27" s="74" t="s">
        <v>59</v>
      </c>
      <c r="B27" s="75" t="s">
        <v>60</v>
      </c>
      <c r="C27" s="76" t="s">
        <v>21</v>
      </c>
      <c r="D27" s="101">
        <v>99</v>
      </c>
      <c r="E27" s="46">
        <v>0</v>
      </c>
      <c r="F27" s="50">
        <v>0</v>
      </c>
      <c r="G27" s="50">
        <v>0</v>
      </c>
      <c r="H27" s="50">
        <v>0.73737373737373746</v>
      </c>
      <c r="I27" s="50">
        <v>0.18181818181818182</v>
      </c>
      <c r="J27" s="50">
        <v>0</v>
      </c>
      <c r="K27" s="50">
        <v>0</v>
      </c>
      <c r="L27" s="112">
        <v>8.0808080808080815E-2</v>
      </c>
      <c r="N27" s="296"/>
    </row>
    <row r="28" spans="1:14" x14ac:dyDescent="0.25">
      <c r="A28" s="74" t="s">
        <v>61</v>
      </c>
      <c r="B28" s="75" t="s">
        <v>62</v>
      </c>
      <c r="C28" s="76" t="s">
        <v>24</v>
      </c>
      <c r="D28" s="101">
        <v>107</v>
      </c>
      <c r="E28" s="46">
        <v>0</v>
      </c>
      <c r="F28" s="50">
        <v>7.476635514018691E-2</v>
      </c>
      <c r="G28" s="50" t="s">
        <v>878</v>
      </c>
      <c r="H28" s="50">
        <v>0.7009345794392523</v>
      </c>
      <c r="I28" s="50">
        <v>0.14953271028037382</v>
      </c>
      <c r="J28" s="50">
        <v>0</v>
      </c>
      <c r="K28" s="50">
        <v>0</v>
      </c>
      <c r="L28" s="112">
        <v>5.6074766355140186E-2</v>
      </c>
      <c r="N28" s="296"/>
    </row>
    <row r="29" spans="1:14" x14ac:dyDescent="0.25">
      <c r="A29" s="74" t="s">
        <v>63</v>
      </c>
      <c r="B29" s="75" t="s">
        <v>64</v>
      </c>
      <c r="C29" s="76" t="s">
        <v>31</v>
      </c>
      <c r="D29" s="101">
        <v>93</v>
      </c>
      <c r="E29" s="46">
        <v>0</v>
      </c>
      <c r="F29" s="50">
        <v>0</v>
      </c>
      <c r="G29" s="50">
        <v>0</v>
      </c>
      <c r="H29" s="50">
        <v>0.54838709677419351</v>
      </c>
      <c r="I29" s="50">
        <v>0.38709677419354838</v>
      </c>
      <c r="J29" s="50">
        <v>0</v>
      </c>
      <c r="K29" s="50">
        <v>0</v>
      </c>
      <c r="L29" s="112">
        <v>6.4516129032258063E-2</v>
      </c>
      <c r="N29" s="296"/>
    </row>
    <row r="30" spans="1:14" x14ac:dyDescent="0.25">
      <c r="A30" s="74" t="s">
        <v>65</v>
      </c>
      <c r="B30" s="75" t="s">
        <v>66</v>
      </c>
      <c r="C30" s="76" t="s">
        <v>50</v>
      </c>
      <c r="D30" s="101">
        <v>296</v>
      </c>
      <c r="E30" s="46" t="s">
        <v>878</v>
      </c>
      <c r="F30" s="50">
        <v>0.125</v>
      </c>
      <c r="G30" s="50">
        <v>0.1081081081081081</v>
      </c>
      <c r="H30" s="50">
        <v>0.39864864864864863</v>
      </c>
      <c r="I30" s="50">
        <v>0.34121621621621623</v>
      </c>
      <c r="J30" s="50">
        <v>0</v>
      </c>
      <c r="K30" s="50">
        <v>0</v>
      </c>
      <c r="L30" s="112">
        <v>2.364864864864865E-2</v>
      </c>
      <c r="N30" s="296"/>
    </row>
    <row r="31" spans="1:14" x14ac:dyDescent="0.25">
      <c r="A31" s="74" t="s">
        <v>67</v>
      </c>
      <c r="B31" s="75" t="s">
        <v>68</v>
      </c>
      <c r="C31" s="76" t="s">
        <v>69</v>
      </c>
      <c r="D31" s="101">
        <v>128</v>
      </c>
      <c r="E31" s="46">
        <v>0</v>
      </c>
      <c r="F31" s="50">
        <v>0.125</v>
      </c>
      <c r="G31" s="50">
        <v>0</v>
      </c>
      <c r="H31" s="50">
        <v>0.7890625</v>
      </c>
      <c r="I31" s="50">
        <v>0</v>
      </c>
      <c r="J31" s="50">
        <v>0</v>
      </c>
      <c r="K31" s="50" t="s">
        <v>878</v>
      </c>
      <c r="L31" s="112">
        <v>7.03125E-2</v>
      </c>
      <c r="N31" s="296"/>
    </row>
    <row r="32" spans="1:14" x14ac:dyDescent="0.25">
      <c r="A32" s="74" t="s">
        <v>70</v>
      </c>
      <c r="B32" s="75" t="s">
        <v>71</v>
      </c>
      <c r="C32" s="76" t="s">
        <v>21</v>
      </c>
      <c r="D32" s="101">
        <v>122</v>
      </c>
      <c r="E32" s="46">
        <v>0</v>
      </c>
      <c r="F32" s="50">
        <v>0</v>
      </c>
      <c r="G32" s="50">
        <v>4.0983606557377046E-2</v>
      </c>
      <c r="H32" s="50">
        <v>0.66393442622950816</v>
      </c>
      <c r="I32" s="50">
        <v>0.20491803278688525</v>
      </c>
      <c r="J32" s="50">
        <v>0</v>
      </c>
      <c r="K32" s="50">
        <v>0</v>
      </c>
      <c r="L32" s="112">
        <v>9.0163934426229511E-2</v>
      </c>
      <c r="N32" s="296"/>
    </row>
    <row r="33" spans="1:14" x14ac:dyDescent="0.25">
      <c r="A33" s="74" t="s">
        <v>72</v>
      </c>
      <c r="B33" s="75" t="s">
        <v>73</v>
      </c>
      <c r="C33" s="76" t="s">
        <v>21</v>
      </c>
      <c r="D33" s="101">
        <v>235</v>
      </c>
      <c r="E33" s="46">
        <v>2.1276595744680851E-2</v>
      </c>
      <c r="F33" s="50">
        <v>2.9787234042553189E-2</v>
      </c>
      <c r="G33" s="50">
        <v>2.1276595744680851E-2</v>
      </c>
      <c r="H33" s="50">
        <v>0.6</v>
      </c>
      <c r="I33" s="50">
        <v>0.28510638297872343</v>
      </c>
      <c r="J33" s="50">
        <v>0</v>
      </c>
      <c r="K33" s="50" t="s">
        <v>878</v>
      </c>
      <c r="L33" s="112">
        <v>3.4042553191489362E-2</v>
      </c>
      <c r="N33" s="296"/>
    </row>
    <row r="34" spans="1:14" x14ac:dyDescent="0.25">
      <c r="A34" s="74" t="s">
        <v>74</v>
      </c>
      <c r="B34" s="77" t="s">
        <v>75</v>
      </c>
      <c r="C34" s="76" t="s">
        <v>31</v>
      </c>
      <c r="D34" s="101">
        <v>129</v>
      </c>
      <c r="E34" s="46" t="s">
        <v>878</v>
      </c>
      <c r="F34" s="50">
        <v>5.4263565891472867E-2</v>
      </c>
      <c r="G34" s="50" t="s">
        <v>878</v>
      </c>
      <c r="H34" s="50">
        <v>0.53488372093023262</v>
      </c>
      <c r="I34" s="50">
        <v>0.3410852713178294</v>
      </c>
      <c r="J34" s="50">
        <v>0</v>
      </c>
      <c r="K34" s="50" t="s">
        <v>878</v>
      </c>
      <c r="L34" s="112" t="s">
        <v>878</v>
      </c>
      <c r="N34" s="296"/>
    </row>
    <row r="35" spans="1:14" x14ac:dyDescent="0.25">
      <c r="A35" s="74" t="s">
        <v>76</v>
      </c>
      <c r="B35" s="75" t="s">
        <v>77</v>
      </c>
      <c r="C35" s="76" t="s">
        <v>21</v>
      </c>
      <c r="D35" s="101">
        <v>112</v>
      </c>
      <c r="E35" s="46">
        <v>0</v>
      </c>
      <c r="F35" s="50" t="s">
        <v>878</v>
      </c>
      <c r="G35" s="50">
        <v>0</v>
      </c>
      <c r="H35" s="50">
        <v>0.7857142857142857</v>
      </c>
      <c r="I35" s="50">
        <v>0.11607142857142858</v>
      </c>
      <c r="J35" s="50">
        <v>0</v>
      </c>
      <c r="K35" s="50">
        <v>0</v>
      </c>
      <c r="L35" s="112">
        <v>8.9285714285714288E-2</v>
      </c>
      <c r="N35" s="296"/>
    </row>
    <row r="36" spans="1:14" x14ac:dyDescent="0.25">
      <c r="A36" s="74" t="s">
        <v>78</v>
      </c>
      <c r="B36" s="75" t="s">
        <v>79</v>
      </c>
      <c r="C36" s="76" t="s">
        <v>69</v>
      </c>
      <c r="D36" s="101">
        <v>257</v>
      </c>
      <c r="E36" s="46">
        <v>0</v>
      </c>
      <c r="F36" s="50">
        <v>4.6692607003891051E-2</v>
      </c>
      <c r="G36" s="50">
        <v>0</v>
      </c>
      <c r="H36" s="50">
        <v>0.63035019455252916</v>
      </c>
      <c r="I36" s="50">
        <v>0.22957198443579765</v>
      </c>
      <c r="J36" s="50">
        <v>0</v>
      </c>
      <c r="K36" s="50">
        <v>0</v>
      </c>
      <c r="L36" s="112">
        <v>9.3385214007782102E-2</v>
      </c>
      <c r="N36" s="296"/>
    </row>
    <row r="37" spans="1:14" x14ac:dyDescent="0.25">
      <c r="A37" s="74" t="s">
        <v>80</v>
      </c>
      <c r="B37" s="75" t="s">
        <v>81</v>
      </c>
      <c r="C37" s="76" t="s">
        <v>8</v>
      </c>
      <c r="D37" s="101">
        <v>273</v>
      </c>
      <c r="E37" s="46">
        <v>0</v>
      </c>
      <c r="F37" s="50">
        <v>0</v>
      </c>
      <c r="G37" s="50">
        <v>0</v>
      </c>
      <c r="H37" s="50">
        <v>0.52747252747252749</v>
      </c>
      <c r="I37" s="50">
        <v>0.39560439560439564</v>
      </c>
      <c r="J37" s="50">
        <v>0</v>
      </c>
      <c r="K37" s="50">
        <v>0</v>
      </c>
      <c r="L37" s="112">
        <v>7.6923076923076927E-2</v>
      </c>
      <c r="N37" s="296"/>
    </row>
    <row r="38" spans="1:14" x14ac:dyDescent="0.25">
      <c r="A38" s="74" t="s">
        <v>82</v>
      </c>
      <c r="B38" s="77" t="s">
        <v>83</v>
      </c>
      <c r="C38" s="76" t="s">
        <v>14</v>
      </c>
      <c r="D38" s="101">
        <v>306</v>
      </c>
      <c r="E38" s="46" t="s">
        <v>878</v>
      </c>
      <c r="F38" s="50" t="s">
        <v>878</v>
      </c>
      <c r="G38" s="50" t="s">
        <v>878</v>
      </c>
      <c r="H38" s="50">
        <v>0.47712418300653597</v>
      </c>
      <c r="I38" s="50">
        <v>0.41830065359477125</v>
      </c>
      <c r="J38" s="50">
        <v>0</v>
      </c>
      <c r="K38" s="50">
        <v>0</v>
      </c>
      <c r="L38" s="112">
        <v>9.1503267973856203E-2</v>
      </c>
      <c r="N38" s="296"/>
    </row>
    <row r="39" spans="1:14" x14ac:dyDescent="0.25">
      <c r="A39" s="74" t="s">
        <v>84</v>
      </c>
      <c r="B39" s="75" t="s">
        <v>85</v>
      </c>
      <c r="C39" s="76" t="s">
        <v>31</v>
      </c>
      <c r="D39" s="101">
        <v>89</v>
      </c>
      <c r="E39" s="46" t="s">
        <v>878</v>
      </c>
      <c r="F39" s="50">
        <v>0.16853932584269665</v>
      </c>
      <c r="G39" s="50">
        <v>0</v>
      </c>
      <c r="H39" s="50">
        <v>0.39325842696629215</v>
      </c>
      <c r="I39" s="50">
        <v>0.34831460674157305</v>
      </c>
      <c r="J39" s="50">
        <v>0</v>
      </c>
      <c r="K39" s="50" t="s">
        <v>878</v>
      </c>
      <c r="L39" s="112" t="s">
        <v>878</v>
      </c>
      <c r="N39" s="296"/>
    </row>
    <row r="40" spans="1:14" x14ac:dyDescent="0.25">
      <c r="A40" s="74" t="s">
        <v>86</v>
      </c>
      <c r="B40" s="75" t="s">
        <v>87</v>
      </c>
      <c r="C40" s="76" t="s">
        <v>11</v>
      </c>
      <c r="D40" s="101">
        <v>91</v>
      </c>
      <c r="E40" s="46" t="s">
        <v>878</v>
      </c>
      <c r="F40" s="50" t="s">
        <v>878</v>
      </c>
      <c r="G40" s="50">
        <v>0</v>
      </c>
      <c r="H40" s="50">
        <v>0.64835164835164827</v>
      </c>
      <c r="I40" s="50">
        <v>0.21978021978021978</v>
      </c>
      <c r="J40" s="50">
        <v>0</v>
      </c>
      <c r="K40" s="50" t="s">
        <v>878</v>
      </c>
      <c r="L40" s="112">
        <v>6.5934065934065936E-2</v>
      </c>
      <c r="N40" s="296"/>
    </row>
    <row r="41" spans="1:14" x14ac:dyDescent="0.25">
      <c r="A41" s="74" t="s">
        <v>88</v>
      </c>
      <c r="B41" s="75" t="s">
        <v>89</v>
      </c>
      <c r="C41" s="76" t="s">
        <v>14</v>
      </c>
      <c r="D41" s="101">
        <v>120</v>
      </c>
      <c r="E41" s="46">
        <v>0</v>
      </c>
      <c r="F41" s="50">
        <v>0</v>
      </c>
      <c r="G41" s="50">
        <v>0</v>
      </c>
      <c r="H41" s="50">
        <v>0.5083333333333333</v>
      </c>
      <c r="I41" s="50">
        <v>0.48333333333333334</v>
      </c>
      <c r="J41" s="50">
        <v>0</v>
      </c>
      <c r="K41" s="50">
        <v>0</v>
      </c>
      <c r="L41" s="112" t="s">
        <v>878</v>
      </c>
      <c r="N41" s="296"/>
    </row>
    <row r="42" spans="1:14" x14ac:dyDescent="0.25">
      <c r="A42" s="74" t="s">
        <v>90</v>
      </c>
      <c r="B42" s="75" t="s">
        <v>91</v>
      </c>
      <c r="C42" s="76" t="s">
        <v>24</v>
      </c>
      <c r="D42" s="101">
        <v>152</v>
      </c>
      <c r="E42" s="46">
        <v>0</v>
      </c>
      <c r="F42" s="50">
        <v>0.32236842105263158</v>
      </c>
      <c r="G42" s="50">
        <v>0</v>
      </c>
      <c r="H42" s="50">
        <v>0.57894736842105265</v>
      </c>
      <c r="I42" s="50">
        <v>5.2631578947368425E-2</v>
      </c>
      <c r="J42" s="50">
        <v>0</v>
      </c>
      <c r="K42" s="50">
        <v>0</v>
      </c>
      <c r="L42" s="112">
        <v>4.6052631578947373E-2</v>
      </c>
      <c r="N42" s="296"/>
    </row>
    <row r="43" spans="1:14" x14ac:dyDescent="0.25">
      <c r="A43" s="74" t="s">
        <v>517</v>
      </c>
      <c r="B43" s="175" t="s">
        <v>703</v>
      </c>
      <c r="C43" s="176" t="s">
        <v>31</v>
      </c>
      <c r="D43" s="101">
        <v>188</v>
      </c>
      <c r="E43" s="46">
        <v>0</v>
      </c>
      <c r="F43" s="50" t="s">
        <v>878</v>
      </c>
      <c r="G43" s="50" t="s">
        <v>878</v>
      </c>
      <c r="H43" s="50">
        <v>0.62765957446808518</v>
      </c>
      <c r="I43" s="50">
        <v>0.32446808510638298</v>
      </c>
      <c r="J43" s="50">
        <v>0</v>
      </c>
      <c r="K43" s="50">
        <v>0</v>
      </c>
      <c r="L43" s="112">
        <v>2.6595744680851064E-2</v>
      </c>
      <c r="N43" s="296"/>
    </row>
    <row r="44" spans="1:14" x14ac:dyDescent="0.25">
      <c r="A44" s="74" t="s">
        <v>92</v>
      </c>
      <c r="B44" s="75" t="s">
        <v>93</v>
      </c>
      <c r="C44" s="76" t="s">
        <v>5</v>
      </c>
      <c r="D44" s="101">
        <v>81</v>
      </c>
      <c r="E44" s="46" t="s">
        <v>878</v>
      </c>
      <c r="F44" s="50">
        <v>0.61728395061728392</v>
      </c>
      <c r="G44" s="50">
        <v>0</v>
      </c>
      <c r="H44" s="50">
        <v>0.1851851851851852</v>
      </c>
      <c r="I44" s="50">
        <v>0.13580246913580246</v>
      </c>
      <c r="J44" s="50">
        <v>0</v>
      </c>
      <c r="K44" s="50">
        <v>0</v>
      </c>
      <c r="L44" s="112" t="s">
        <v>878</v>
      </c>
      <c r="N44" s="296"/>
    </row>
    <row r="45" spans="1:14" x14ac:dyDescent="0.25">
      <c r="A45" s="74" t="s">
        <v>94</v>
      </c>
      <c r="B45" s="75" t="s">
        <v>95</v>
      </c>
      <c r="C45" s="76" t="s">
        <v>11</v>
      </c>
      <c r="D45" s="101">
        <v>114</v>
      </c>
      <c r="E45" s="46">
        <v>0</v>
      </c>
      <c r="F45" s="50" t="s">
        <v>878</v>
      </c>
      <c r="G45" s="50">
        <v>0</v>
      </c>
      <c r="H45" s="50">
        <v>0.28947368421052633</v>
      </c>
      <c r="I45" s="50">
        <v>0.63157894736842102</v>
      </c>
      <c r="J45" s="50">
        <v>0</v>
      </c>
      <c r="K45" s="50">
        <v>0</v>
      </c>
      <c r="L45" s="112">
        <v>4.3859649122807022E-2</v>
      </c>
      <c r="N45" s="296"/>
    </row>
    <row r="46" spans="1:14" x14ac:dyDescent="0.25">
      <c r="A46" s="74" t="s">
        <v>96</v>
      </c>
      <c r="B46" s="75" t="s">
        <v>97</v>
      </c>
      <c r="C46" s="76" t="s">
        <v>21</v>
      </c>
      <c r="D46" s="101">
        <v>216</v>
      </c>
      <c r="E46" s="46">
        <v>0</v>
      </c>
      <c r="F46" s="50" t="s">
        <v>878</v>
      </c>
      <c r="G46" s="50" t="s">
        <v>878</v>
      </c>
      <c r="H46" s="50">
        <v>0.56481481481481477</v>
      </c>
      <c r="I46" s="50">
        <v>0.36111111111111116</v>
      </c>
      <c r="J46" s="50">
        <v>0</v>
      </c>
      <c r="K46" s="50">
        <v>0</v>
      </c>
      <c r="L46" s="112">
        <v>6.0185185185185182E-2</v>
      </c>
      <c r="N46" s="296"/>
    </row>
    <row r="47" spans="1:14" x14ac:dyDescent="0.25">
      <c r="A47" s="74" t="s">
        <v>98</v>
      </c>
      <c r="B47" s="75" t="s">
        <v>99</v>
      </c>
      <c r="C47" s="76" t="s">
        <v>14</v>
      </c>
      <c r="D47" s="101">
        <v>312</v>
      </c>
      <c r="E47" s="46">
        <v>0</v>
      </c>
      <c r="F47" s="50">
        <v>1.6025641025641028E-2</v>
      </c>
      <c r="G47" s="50" t="s">
        <v>878</v>
      </c>
      <c r="H47" s="50">
        <v>0.57371794871794868</v>
      </c>
      <c r="I47" s="50">
        <v>0.33012820512820512</v>
      </c>
      <c r="J47" s="50">
        <v>0</v>
      </c>
      <c r="K47" s="50">
        <v>0</v>
      </c>
      <c r="L47" s="112">
        <v>7.371794871794872E-2</v>
      </c>
      <c r="N47" s="296"/>
    </row>
    <row r="48" spans="1:14" x14ac:dyDescent="0.25">
      <c r="A48" s="74" t="s">
        <v>100</v>
      </c>
      <c r="B48" s="75" t="s">
        <v>101</v>
      </c>
      <c r="C48" s="76" t="s">
        <v>5</v>
      </c>
      <c r="D48" s="101">
        <v>85</v>
      </c>
      <c r="E48" s="46">
        <v>0</v>
      </c>
      <c r="F48" s="50">
        <v>0</v>
      </c>
      <c r="G48" s="50">
        <v>0</v>
      </c>
      <c r="H48" s="50">
        <v>0.35294117647058826</v>
      </c>
      <c r="I48" s="50">
        <v>0.58823529411764708</v>
      </c>
      <c r="J48" s="50">
        <v>0</v>
      </c>
      <c r="K48" s="50">
        <v>0</v>
      </c>
      <c r="L48" s="112">
        <v>5.8823529411764712E-2</v>
      </c>
      <c r="N48" s="296"/>
    </row>
    <row r="49" spans="1:14" x14ac:dyDescent="0.25">
      <c r="A49" s="74" t="s">
        <v>102</v>
      </c>
      <c r="B49" s="75" t="s">
        <v>103</v>
      </c>
      <c r="C49" s="76" t="s">
        <v>31</v>
      </c>
      <c r="D49" s="101">
        <v>153</v>
      </c>
      <c r="E49" s="46">
        <v>0.22875816993464052</v>
      </c>
      <c r="F49" s="50" t="s">
        <v>878</v>
      </c>
      <c r="G49" s="50" t="s">
        <v>878</v>
      </c>
      <c r="H49" s="50">
        <v>0.64052287581699341</v>
      </c>
      <c r="I49" s="50">
        <v>4.5751633986928102E-2</v>
      </c>
      <c r="J49" s="50">
        <v>0</v>
      </c>
      <c r="K49" s="50" t="s">
        <v>878</v>
      </c>
      <c r="L49" s="112">
        <v>3.9215686274509803E-2</v>
      </c>
      <c r="N49" s="296"/>
    </row>
    <row r="50" spans="1:14" x14ac:dyDescent="0.25">
      <c r="A50" s="74" t="s">
        <v>104</v>
      </c>
      <c r="B50" s="77" t="s">
        <v>105</v>
      </c>
      <c r="C50" s="76" t="s">
        <v>31</v>
      </c>
      <c r="D50" s="101">
        <v>108</v>
      </c>
      <c r="E50" s="46">
        <v>0</v>
      </c>
      <c r="F50" s="50" t="s">
        <v>878</v>
      </c>
      <c r="G50" s="50">
        <v>0</v>
      </c>
      <c r="H50" s="50">
        <v>0.88888888888888884</v>
      </c>
      <c r="I50" s="50">
        <v>4.6296296296296301E-2</v>
      </c>
      <c r="J50" s="50">
        <v>0</v>
      </c>
      <c r="K50" s="50">
        <v>0</v>
      </c>
      <c r="L50" s="112">
        <v>5.5555555555555552E-2</v>
      </c>
      <c r="N50" s="296"/>
    </row>
    <row r="51" spans="1:14" x14ac:dyDescent="0.25">
      <c r="A51" s="74" t="s">
        <v>106</v>
      </c>
      <c r="B51" s="77" t="s">
        <v>107</v>
      </c>
      <c r="C51" s="76" t="s">
        <v>31</v>
      </c>
      <c r="D51" s="101">
        <v>235</v>
      </c>
      <c r="E51" s="46">
        <v>4.6808510638297871E-2</v>
      </c>
      <c r="F51" s="50" t="s">
        <v>878</v>
      </c>
      <c r="G51" s="50" t="s">
        <v>878</v>
      </c>
      <c r="H51" s="50">
        <v>0.39148936170212761</v>
      </c>
      <c r="I51" s="50">
        <v>0.4297872340425532</v>
      </c>
      <c r="J51" s="50" t="s">
        <v>878</v>
      </c>
      <c r="K51" s="50">
        <v>2.5531914893617023E-2</v>
      </c>
      <c r="L51" s="112">
        <v>9.3617021276595741E-2</v>
      </c>
      <c r="N51" s="296"/>
    </row>
    <row r="52" spans="1:14" x14ac:dyDescent="0.25">
      <c r="A52" s="74" t="s">
        <v>108</v>
      </c>
      <c r="B52" s="75" t="s">
        <v>109</v>
      </c>
      <c r="C52" s="76" t="s">
        <v>110</v>
      </c>
      <c r="D52" s="101">
        <v>196</v>
      </c>
      <c r="E52" s="46">
        <v>0</v>
      </c>
      <c r="F52" s="50" t="s">
        <v>878</v>
      </c>
      <c r="G52" s="50" t="s">
        <v>878</v>
      </c>
      <c r="H52" s="50">
        <v>0.65816326530612246</v>
      </c>
      <c r="I52" s="50">
        <v>0.27551020408163263</v>
      </c>
      <c r="J52" s="50">
        <v>0</v>
      </c>
      <c r="K52" s="50">
        <v>0</v>
      </c>
      <c r="L52" s="112">
        <v>5.6122448979591837E-2</v>
      </c>
      <c r="N52" s="296"/>
    </row>
    <row r="53" spans="1:14" x14ac:dyDescent="0.25">
      <c r="A53" s="74" t="s">
        <v>111</v>
      </c>
      <c r="B53" s="77" t="s">
        <v>112</v>
      </c>
      <c r="C53" s="76" t="s">
        <v>31</v>
      </c>
      <c r="D53" s="101">
        <v>106</v>
      </c>
      <c r="E53" s="46">
        <v>0</v>
      </c>
      <c r="F53" s="50">
        <v>0</v>
      </c>
      <c r="G53" s="50">
        <v>0</v>
      </c>
      <c r="H53" s="50">
        <v>0.63207547169811318</v>
      </c>
      <c r="I53" s="50">
        <v>0.30188679245283018</v>
      </c>
      <c r="J53" s="50">
        <v>0</v>
      </c>
      <c r="K53" s="50">
        <v>0</v>
      </c>
      <c r="L53" s="112">
        <v>6.6037735849056603E-2</v>
      </c>
      <c r="N53" s="296"/>
    </row>
    <row r="54" spans="1:14" x14ac:dyDescent="0.25">
      <c r="A54" s="74" t="s">
        <v>113</v>
      </c>
      <c r="B54" s="75" t="s">
        <v>114</v>
      </c>
      <c r="C54" s="76" t="s">
        <v>14</v>
      </c>
      <c r="D54" s="101">
        <v>163</v>
      </c>
      <c r="E54" s="46" t="s">
        <v>878</v>
      </c>
      <c r="F54" s="50" t="s">
        <v>878</v>
      </c>
      <c r="G54" s="50" t="s">
        <v>878</v>
      </c>
      <c r="H54" s="50">
        <v>0.48466257668711654</v>
      </c>
      <c r="I54" s="50">
        <v>0.45398773006134968</v>
      </c>
      <c r="J54" s="50">
        <v>0</v>
      </c>
      <c r="K54" s="50">
        <v>0</v>
      </c>
      <c r="L54" s="112">
        <v>3.0674846625766871E-2</v>
      </c>
      <c r="N54" s="296"/>
    </row>
    <row r="55" spans="1:14" x14ac:dyDescent="0.25">
      <c r="A55" s="74" t="s">
        <v>115</v>
      </c>
      <c r="B55" s="1" t="s">
        <v>116</v>
      </c>
      <c r="C55" s="76" t="s">
        <v>69</v>
      </c>
      <c r="D55" s="101">
        <v>99</v>
      </c>
      <c r="E55" s="46">
        <v>8.0808080808080815E-2</v>
      </c>
      <c r="F55" s="50">
        <v>5.0505050505050504E-2</v>
      </c>
      <c r="G55" s="50" t="s">
        <v>878</v>
      </c>
      <c r="H55" s="50">
        <v>0.45454545454545453</v>
      </c>
      <c r="I55" s="50">
        <v>0.36363636363636365</v>
      </c>
      <c r="J55" s="50">
        <v>0</v>
      </c>
      <c r="K55" s="50">
        <v>0</v>
      </c>
      <c r="L55" s="112" t="s">
        <v>878</v>
      </c>
      <c r="N55" s="296"/>
    </row>
    <row r="56" spans="1:14" x14ac:dyDescent="0.25">
      <c r="A56" s="74" t="s">
        <v>117</v>
      </c>
      <c r="B56" s="75" t="s">
        <v>118</v>
      </c>
      <c r="C56" s="76" t="s">
        <v>110</v>
      </c>
      <c r="D56" s="101">
        <v>206</v>
      </c>
      <c r="E56" s="46" t="s">
        <v>878</v>
      </c>
      <c r="F56" s="50">
        <v>0</v>
      </c>
      <c r="G56" s="50">
        <v>0</v>
      </c>
      <c r="H56" s="50">
        <v>0.51941747572815533</v>
      </c>
      <c r="I56" s="50">
        <v>0.37864077669902912</v>
      </c>
      <c r="J56" s="50">
        <v>0</v>
      </c>
      <c r="K56" s="50" t="s">
        <v>878</v>
      </c>
      <c r="L56" s="112">
        <v>8.7378640776699032E-2</v>
      </c>
      <c r="N56" s="296"/>
    </row>
    <row r="57" spans="1:14" x14ac:dyDescent="0.25">
      <c r="A57" s="74" t="s">
        <v>119</v>
      </c>
      <c r="B57" s="75" t="s">
        <v>120</v>
      </c>
      <c r="C57" s="76" t="s">
        <v>110</v>
      </c>
      <c r="D57" s="101">
        <v>187</v>
      </c>
      <c r="E57" s="46" t="s">
        <v>878</v>
      </c>
      <c r="F57" s="50">
        <v>0</v>
      </c>
      <c r="G57" s="50" t="s">
        <v>878</v>
      </c>
      <c r="H57" s="50">
        <v>0.53475935828877008</v>
      </c>
      <c r="I57" s="50">
        <v>0.37433155080213898</v>
      </c>
      <c r="J57" s="50">
        <v>0</v>
      </c>
      <c r="K57" s="50" t="s">
        <v>878</v>
      </c>
      <c r="L57" s="112">
        <v>5.3475935828877004E-2</v>
      </c>
      <c r="N57" s="296"/>
    </row>
    <row r="58" spans="1:14" x14ac:dyDescent="0.25">
      <c r="A58" s="74" t="s">
        <v>121</v>
      </c>
      <c r="B58" s="75" t="s">
        <v>122</v>
      </c>
      <c r="C58" s="76" t="s">
        <v>24</v>
      </c>
      <c r="D58" s="101">
        <v>167</v>
      </c>
      <c r="E58" s="46">
        <v>0.25149700598802394</v>
      </c>
      <c r="F58" s="50" t="s">
        <v>878</v>
      </c>
      <c r="G58" s="50" t="s">
        <v>878</v>
      </c>
      <c r="H58" s="50">
        <v>0.50299401197604787</v>
      </c>
      <c r="I58" s="50">
        <v>0.17365269461077845</v>
      </c>
      <c r="J58" s="50">
        <v>0</v>
      </c>
      <c r="K58" s="50">
        <v>0</v>
      </c>
      <c r="L58" s="112">
        <v>2.9940119760479042E-2</v>
      </c>
      <c r="N58" s="296"/>
    </row>
    <row r="59" spans="1:14" x14ac:dyDescent="0.25">
      <c r="A59" s="74" t="s">
        <v>123</v>
      </c>
      <c r="B59" s="75" t="s">
        <v>124</v>
      </c>
      <c r="C59" s="76" t="s">
        <v>8</v>
      </c>
      <c r="D59" s="101">
        <v>164</v>
      </c>
      <c r="E59" s="46">
        <v>0</v>
      </c>
      <c r="F59" s="50">
        <v>0</v>
      </c>
      <c r="G59" s="50" t="s">
        <v>878</v>
      </c>
      <c r="H59" s="50">
        <v>0.65243902439024393</v>
      </c>
      <c r="I59" s="50">
        <v>0.28658536585365857</v>
      </c>
      <c r="J59" s="50">
        <v>0</v>
      </c>
      <c r="K59" s="50">
        <v>0</v>
      </c>
      <c r="L59" s="112">
        <v>5.4878048780487812E-2</v>
      </c>
      <c r="N59" s="296"/>
    </row>
    <row r="60" spans="1:14" x14ac:dyDescent="0.25">
      <c r="A60" s="74" t="s">
        <v>125</v>
      </c>
      <c r="B60" s="75" t="s">
        <v>126</v>
      </c>
      <c r="C60" s="76" t="s">
        <v>69</v>
      </c>
      <c r="D60" s="101">
        <v>79</v>
      </c>
      <c r="E60" s="46">
        <v>0</v>
      </c>
      <c r="F60" s="50" t="s">
        <v>878</v>
      </c>
      <c r="G60" s="50">
        <v>0</v>
      </c>
      <c r="H60" s="50">
        <v>0.65822784810126578</v>
      </c>
      <c r="I60" s="50">
        <v>0.30379746835443039</v>
      </c>
      <c r="J60" s="50">
        <v>0</v>
      </c>
      <c r="K60" s="50">
        <v>0</v>
      </c>
      <c r="L60" s="112" t="s">
        <v>878</v>
      </c>
      <c r="N60" s="296"/>
    </row>
    <row r="61" spans="1:14" x14ac:dyDescent="0.25">
      <c r="A61" s="74" t="s">
        <v>127</v>
      </c>
      <c r="B61" s="75" t="s">
        <v>128</v>
      </c>
      <c r="C61" s="76" t="s">
        <v>24</v>
      </c>
      <c r="D61" s="101">
        <v>386</v>
      </c>
      <c r="E61" s="46">
        <v>8.2901554404145067E-2</v>
      </c>
      <c r="F61" s="50">
        <v>3.367875647668394E-2</v>
      </c>
      <c r="G61" s="50">
        <v>1.2953367875647668E-2</v>
      </c>
      <c r="H61" s="50">
        <v>0.52849740932642486</v>
      </c>
      <c r="I61" s="50">
        <v>0.26943005181347152</v>
      </c>
      <c r="J61" s="50">
        <v>0</v>
      </c>
      <c r="K61" s="50" t="s">
        <v>878</v>
      </c>
      <c r="L61" s="112">
        <v>6.2176165803108807E-2</v>
      </c>
      <c r="N61" s="296"/>
    </row>
    <row r="62" spans="1:14" x14ac:dyDescent="0.25">
      <c r="A62" s="74" t="s">
        <v>129</v>
      </c>
      <c r="B62" s="75" t="s">
        <v>130</v>
      </c>
      <c r="C62" s="76" t="s">
        <v>21</v>
      </c>
      <c r="D62" s="101">
        <v>47</v>
      </c>
      <c r="E62" s="46">
        <v>0</v>
      </c>
      <c r="F62" s="50">
        <v>0</v>
      </c>
      <c r="G62" s="50">
        <v>0</v>
      </c>
      <c r="H62" s="50">
        <v>0.72340425531914887</v>
      </c>
      <c r="I62" s="50">
        <v>0.27659574468085107</v>
      </c>
      <c r="J62" s="50">
        <v>0</v>
      </c>
      <c r="K62" s="50">
        <v>0</v>
      </c>
      <c r="L62" s="112">
        <v>0</v>
      </c>
      <c r="N62" s="296"/>
    </row>
    <row r="63" spans="1:14" x14ac:dyDescent="0.25">
      <c r="A63" s="74" t="s">
        <v>131</v>
      </c>
      <c r="B63" s="75" t="s">
        <v>132</v>
      </c>
      <c r="C63" s="76" t="s">
        <v>8</v>
      </c>
      <c r="D63" s="101">
        <v>176</v>
      </c>
      <c r="E63" s="46">
        <v>0</v>
      </c>
      <c r="F63" s="50">
        <v>3.9772727272727272E-2</v>
      </c>
      <c r="G63" s="50">
        <v>5.1136363636363633E-2</v>
      </c>
      <c r="H63" s="50">
        <v>0.73295454545454541</v>
      </c>
      <c r="I63" s="50">
        <v>9.0909090909090912E-2</v>
      </c>
      <c r="J63" s="50">
        <v>0</v>
      </c>
      <c r="K63" s="50">
        <v>0</v>
      </c>
      <c r="L63" s="112">
        <v>8.5227272727272735E-2</v>
      </c>
      <c r="N63" s="296"/>
    </row>
    <row r="64" spans="1:14" x14ac:dyDescent="0.25">
      <c r="A64" s="74" t="s">
        <v>133</v>
      </c>
      <c r="B64" s="77" t="s">
        <v>134</v>
      </c>
      <c r="C64" s="76" t="s">
        <v>69</v>
      </c>
      <c r="D64" s="101">
        <v>208</v>
      </c>
      <c r="E64" s="46">
        <v>0</v>
      </c>
      <c r="F64" s="50" t="s">
        <v>878</v>
      </c>
      <c r="G64" s="50" t="s">
        <v>878</v>
      </c>
      <c r="H64" s="50">
        <v>0.72596153846153844</v>
      </c>
      <c r="I64" s="50">
        <v>0.19711538461538461</v>
      </c>
      <c r="J64" s="50">
        <v>0</v>
      </c>
      <c r="K64" s="50" t="s">
        <v>878</v>
      </c>
      <c r="L64" s="112">
        <v>5.7692307692307689E-2</v>
      </c>
      <c r="N64" s="296"/>
    </row>
    <row r="65" spans="1:14" x14ac:dyDescent="0.25">
      <c r="A65" s="74" t="s">
        <v>135</v>
      </c>
      <c r="B65" s="75" t="s">
        <v>136</v>
      </c>
      <c r="C65" s="76" t="s">
        <v>50</v>
      </c>
      <c r="D65" s="101">
        <v>190</v>
      </c>
      <c r="E65" s="46">
        <v>0</v>
      </c>
      <c r="F65" s="50">
        <v>0</v>
      </c>
      <c r="G65" s="50">
        <v>0</v>
      </c>
      <c r="H65" s="50">
        <v>0.56842105263157894</v>
      </c>
      <c r="I65" s="50">
        <v>0.38421052631578945</v>
      </c>
      <c r="J65" s="50">
        <v>0</v>
      </c>
      <c r="K65" s="50">
        <v>0</v>
      </c>
      <c r="L65" s="112">
        <v>4.7368421052631574E-2</v>
      </c>
      <c r="N65" s="296"/>
    </row>
    <row r="66" spans="1:14" x14ac:dyDescent="0.25">
      <c r="A66" s="74" t="s">
        <v>137</v>
      </c>
      <c r="B66" s="75" t="s">
        <v>138</v>
      </c>
      <c r="C66" s="76" t="s">
        <v>31</v>
      </c>
      <c r="D66" s="101">
        <v>86</v>
      </c>
      <c r="E66" s="46">
        <v>0</v>
      </c>
      <c r="F66" s="50">
        <v>0</v>
      </c>
      <c r="G66" s="50" t="s">
        <v>878</v>
      </c>
      <c r="H66" s="50">
        <v>0.59302325581395354</v>
      </c>
      <c r="I66" s="50">
        <v>0.31395348837209303</v>
      </c>
      <c r="J66" s="50">
        <v>0</v>
      </c>
      <c r="K66" s="50" t="s">
        <v>878</v>
      </c>
      <c r="L66" s="112">
        <v>5.8139534883720929E-2</v>
      </c>
      <c r="N66" s="296"/>
    </row>
    <row r="67" spans="1:14" x14ac:dyDescent="0.25">
      <c r="A67" s="74" t="s">
        <v>139</v>
      </c>
      <c r="B67" s="75" t="s">
        <v>140</v>
      </c>
      <c r="C67" s="76" t="s">
        <v>69</v>
      </c>
      <c r="D67" s="101">
        <v>56</v>
      </c>
      <c r="E67" s="46">
        <v>0</v>
      </c>
      <c r="F67" s="50">
        <v>0</v>
      </c>
      <c r="G67" s="50">
        <v>0</v>
      </c>
      <c r="H67" s="50">
        <v>0.26785714285714285</v>
      </c>
      <c r="I67" s="50">
        <v>0.6785714285714286</v>
      </c>
      <c r="J67" s="50">
        <v>0</v>
      </c>
      <c r="K67" s="50">
        <v>0</v>
      </c>
      <c r="L67" s="112" t="s">
        <v>878</v>
      </c>
      <c r="N67" s="296"/>
    </row>
    <row r="68" spans="1:14" x14ac:dyDescent="0.25">
      <c r="A68" s="74" t="s">
        <v>141</v>
      </c>
      <c r="B68" s="75" t="s">
        <v>142</v>
      </c>
      <c r="C68" s="76" t="s">
        <v>31</v>
      </c>
      <c r="D68" s="101">
        <v>140</v>
      </c>
      <c r="E68" s="46">
        <v>0</v>
      </c>
      <c r="F68" s="50" t="s">
        <v>878</v>
      </c>
      <c r="G68" s="50">
        <v>0</v>
      </c>
      <c r="H68" s="50">
        <v>0.67142857142857137</v>
      </c>
      <c r="I68" s="50">
        <v>0.22857142857142856</v>
      </c>
      <c r="J68" s="50">
        <v>0</v>
      </c>
      <c r="K68" s="50">
        <v>0</v>
      </c>
      <c r="L68" s="112">
        <v>9.285714285714286E-2</v>
      </c>
      <c r="N68" s="296"/>
    </row>
    <row r="69" spans="1:14" x14ac:dyDescent="0.25">
      <c r="A69" s="74" t="s">
        <v>143</v>
      </c>
      <c r="B69" s="75" t="s">
        <v>144</v>
      </c>
      <c r="C69" s="76" t="s">
        <v>8</v>
      </c>
      <c r="D69" s="101">
        <v>101</v>
      </c>
      <c r="E69" s="46">
        <v>0</v>
      </c>
      <c r="F69" s="50">
        <v>0</v>
      </c>
      <c r="G69" s="50">
        <v>0</v>
      </c>
      <c r="H69" s="50">
        <v>0.59405940594059414</v>
      </c>
      <c r="I69" s="50">
        <v>0.38613861386138615</v>
      </c>
      <c r="J69" s="50">
        <v>0</v>
      </c>
      <c r="K69" s="50">
        <v>0</v>
      </c>
      <c r="L69" s="112" t="s">
        <v>878</v>
      </c>
      <c r="N69" s="296"/>
    </row>
    <row r="70" spans="1:14" x14ac:dyDescent="0.25">
      <c r="A70" s="74" t="s">
        <v>145</v>
      </c>
      <c r="B70" s="75" t="s">
        <v>146</v>
      </c>
      <c r="C70" s="76" t="s">
        <v>31</v>
      </c>
      <c r="D70" s="101">
        <v>129</v>
      </c>
      <c r="E70" s="46" t="s">
        <v>878</v>
      </c>
      <c r="F70" s="50">
        <v>0</v>
      </c>
      <c r="G70" s="50">
        <v>0</v>
      </c>
      <c r="H70" s="50">
        <v>0.4263565891472868</v>
      </c>
      <c r="I70" s="50">
        <v>0.41860465116279072</v>
      </c>
      <c r="J70" s="50">
        <v>0</v>
      </c>
      <c r="K70" s="50">
        <v>0</v>
      </c>
      <c r="L70" s="112">
        <v>0.13953488372093023</v>
      </c>
      <c r="N70" s="296"/>
    </row>
    <row r="71" spans="1:14" x14ac:dyDescent="0.25">
      <c r="A71" s="74" t="s">
        <v>147</v>
      </c>
      <c r="B71" s="75" t="s">
        <v>148</v>
      </c>
      <c r="C71" s="76" t="s">
        <v>31</v>
      </c>
      <c r="D71" s="101">
        <v>200</v>
      </c>
      <c r="E71" s="46">
        <v>0</v>
      </c>
      <c r="F71" s="50" t="s">
        <v>878</v>
      </c>
      <c r="G71" s="50" t="s">
        <v>878</v>
      </c>
      <c r="H71" s="50">
        <v>0.65</v>
      </c>
      <c r="I71" s="50">
        <v>0.13500000000000001</v>
      </c>
      <c r="J71" s="50">
        <v>0</v>
      </c>
      <c r="K71" s="50">
        <v>0</v>
      </c>
      <c r="L71" s="112">
        <v>0.2</v>
      </c>
      <c r="N71" s="296"/>
    </row>
    <row r="72" spans="1:14" x14ac:dyDescent="0.25">
      <c r="A72" s="74" t="s">
        <v>149</v>
      </c>
      <c r="B72" s="75" t="s">
        <v>150</v>
      </c>
      <c r="C72" s="76" t="s">
        <v>24</v>
      </c>
      <c r="D72" s="101">
        <v>262</v>
      </c>
      <c r="E72" s="46">
        <v>0</v>
      </c>
      <c r="F72" s="50" t="s">
        <v>878</v>
      </c>
      <c r="G72" s="50" t="s">
        <v>878</v>
      </c>
      <c r="H72" s="50">
        <v>0.7862595419847328</v>
      </c>
      <c r="I72" s="50">
        <v>0.15267175572519084</v>
      </c>
      <c r="J72" s="50">
        <v>0</v>
      </c>
      <c r="K72" s="50">
        <v>0</v>
      </c>
      <c r="L72" s="112">
        <v>4.5801526717557245E-2</v>
      </c>
      <c r="N72" s="296"/>
    </row>
    <row r="73" spans="1:14" x14ac:dyDescent="0.25">
      <c r="A73" s="74" t="s">
        <v>151</v>
      </c>
      <c r="B73" s="75" t="s">
        <v>152</v>
      </c>
      <c r="C73" s="76" t="s">
        <v>5</v>
      </c>
      <c r="D73" s="101">
        <v>69</v>
      </c>
      <c r="E73" s="46">
        <v>0</v>
      </c>
      <c r="F73" s="50">
        <v>0</v>
      </c>
      <c r="G73" s="50">
        <v>0</v>
      </c>
      <c r="H73" s="50">
        <v>0.60869565217391308</v>
      </c>
      <c r="I73" s="50">
        <v>0.36231884057971014</v>
      </c>
      <c r="J73" s="50">
        <v>0</v>
      </c>
      <c r="K73" s="50">
        <v>0</v>
      </c>
      <c r="L73" s="112" t="s">
        <v>878</v>
      </c>
      <c r="N73" s="296"/>
    </row>
    <row r="74" spans="1:14" x14ac:dyDescent="0.25">
      <c r="A74" s="74" t="s">
        <v>153</v>
      </c>
      <c r="B74" s="75" t="s">
        <v>154</v>
      </c>
      <c r="C74" s="76" t="s">
        <v>69</v>
      </c>
      <c r="D74" s="101">
        <v>279</v>
      </c>
      <c r="E74" s="46">
        <v>0</v>
      </c>
      <c r="F74" s="50">
        <v>0</v>
      </c>
      <c r="G74" s="50">
        <v>1.7921146953405017E-2</v>
      </c>
      <c r="H74" s="50">
        <v>0.63082437275985659</v>
      </c>
      <c r="I74" s="50">
        <v>0.26523297491039427</v>
      </c>
      <c r="J74" s="50">
        <v>0</v>
      </c>
      <c r="K74" s="50" t="s">
        <v>878</v>
      </c>
      <c r="L74" s="112">
        <v>7.5268817204301078E-2</v>
      </c>
      <c r="N74" s="296"/>
    </row>
    <row r="75" spans="1:14" x14ac:dyDescent="0.25">
      <c r="A75" s="74" t="s">
        <v>155</v>
      </c>
      <c r="B75" s="75" t="s">
        <v>156</v>
      </c>
      <c r="C75" s="76" t="s">
        <v>110</v>
      </c>
      <c r="D75" s="101">
        <v>198</v>
      </c>
      <c r="E75" s="46" t="s">
        <v>878</v>
      </c>
      <c r="F75" s="50" t="s">
        <v>878</v>
      </c>
      <c r="G75" s="50">
        <v>2.5252525252525252E-2</v>
      </c>
      <c r="H75" s="50">
        <v>0.59090909090909094</v>
      </c>
      <c r="I75" s="50">
        <v>0.26767676767676768</v>
      </c>
      <c r="J75" s="50">
        <v>0</v>
      </c>
      <c r="K75" s="50">
        <v>0</v>
      </c>
      <c r="L75" s="112">
        <v>0.10101010101010101</v>
      </c>
      <c r="N75" s="296"/>
    </row>
    <row r="76" spans="1:14" x14ac:dyDescent="0.25">
      <c r="A76" s="74" t="s">
        <v>157</v>
      </c>
      <c r="B76" s="75" t="s">
        <v>158</v>
      </c>
      <c r="C76" s="76" t="s">
        <v>69</v>
      </c>
      <c r="D76" s="101">
        <v>59</v>
      </c>
      <c r="E76" s="46" t="s">
        <v>878</v>
      </c>
      <c r="F76" s="50">
        <v>0</v>
      </c>
      <c r="G76" s="50">
        <v>0</v>
      </c>
      <c r="H76" s="50">
        <v>0.5423728813559322</v>
      </c>
      <c r="I76" s="50">
        <v>0.16949152542372883</v>
      </c>
      <c r="J76" s="50">
        <v>0</v>
      </c>
      <c r="K76" s="50">
        <v>0</v>
      </c>
      <c r="L76" s="112">
        <v>0.2711864406779661</v>
      </c>
      <c r="N76" s="296"/>
    </row>
    <row r="77" spans="1:14" x14ac:dyDescent="0.25">
      <c r="A77" s="74" t="s">
        <v>159</v>
      </c>
      <c r="B77" s="77" t="s">
        <v>160</v>
      </c>
      <c r="C77" s="76" t="s">
        <v>8</v>
      </c>
      <c r="D77" s="101">
        <v>287</v>
      </c>
      <c r="E77" s="46">
        <v>0</v>
      </c>
      <c r="F77" s="50">
        <v>2.4390243902439025E-2</v>
      </c>
      <c r="G77" s="50">
        <v>3.1358885017421602E-2</v>
      </c>
      <c r="H77" s="50">
        <v>0.61324041811846686</v>
      </c>
      <c r="I77" s="50">
        <v>0.21254355400696862</v>
      </c>
      <c r="J77" s="50">
        <v>2.7874564459930317E-2</v>
      </c>
      <c r="K77" s="50">
        <v>1.7421602787456445E-2</v>
      </c>
      <c r="L77" s="112">
        <v>7.3170731707317083E-2</v>
      </c>
      <c r="N77" s="296"/>
    </row>
    <row r="78" spans="1:14" x14ac:dyDescent="0.25">
      <c r="A78" s="74" t="s">
        <v>161</v>
      </c>
      <c r="B78" s="75" t="s">
        <v>162</v>
      </c>
      <c r="C78" s="76" t="s">
        <v>110</v>
      </c>
      <c r="D78" s="101">
        <v>80</v>
      </c>
      <c r="E78" s="46">
        <v>0</v>
      </c>
      <c r="F78" s="50">
        <v>0</v>
      </c>
      <c r="G78" s="50">
        <v>0</v>
      </c>
      <c r="H78" s="50">
        <v>0.66249999999999998</v>
      </c>
      <c r="I78" s="50">
        <v>0.28749999999999998</v>
      </c>
      <c r="J78" s="50">
        <v>0</v>
      </c>
      <c r="K78" s="50">
        <v>0</v>
      </c>
      <c r="L78" s="112" t="s">
        <v>878</v>
      </c>
      <c r="N78" s="296"/>
    </row>
    <row r="79" spans="1:14" x14ac:dyDescent="0.25">
      <c r="A79" s="74" t="s">
        <v>163</v>
      </c>
      <c r="B79" s="75" t="s">
        <v>164</v>
      </c>
      <c r="C79" s="76" t="s">
        <v>11</v>
      </c>
      <c r="D79" s="101">
        <v>412</v>
      </c>
      <c r="E79" s="46">
        <v>0</v>
      </c>
      <c r="F79" s="50">
        <v>1.9417475728155342E-2</v>
      </c>
      <c r="G79" s="50" t="s">
        <v>878</v>
      </c>
      <c r="H79" s="50">
        <v>0.50970873786407767</v>
      </c>
      <c r="I79" s="50">
        <v>0.42233009708737868</v>
      </c>
      <c r="J79" s="50">
        <v>0</v>
      </c>
      <c r="K79" s="50">
        <v>0</v>
      </c>
      <c r="L79" s="112">
        <v>4.3689320388349516E-2</v>
      </c>
      <c r="N79" s="296"/>
    </row>
    <row r="80" spans="1:14" x14ac:dyDescent="0.25">
      <c r="A80" s="74" t="s">
        <v>165</v>
      </c>
      <c r="B80" s="75" t="s">
        <v>166</v>
      </c>
      <c r="C80" s="76" t="s">
        <v>31</v>
      </c>
      <c r="D80" s="101">
        <v>165</v>
      </c>
      <c r="E80" s="46" t="s">
        <v>878</v>
      </c>
      <c r="F80" s="50">
        <v>0.53333333333333333</v>
      </c>
      <c r="G80" s="50" t="s">
        <v>878</v>
      </c>
      <c r="H80" s="50">
        <v>0.13333333333333333</v>
      </c>
      <c r="I80" s="50">
        <v>0.27272727272727271</v>
      </c>
      <c r="J80" s="50">
        <v>0</v>
      </c>
      <c r="K80" s="50" t="s">
        <v>878</v>
      </c>
      <c r="L80" s="112">
        <v>3.0303030303030304E-2</v>
      </c>
      <c r="N80" s="296"/>
    </row>
    <row r="81" spans="1:14" x14ac:dyDescent="0.25">
      <c r="A81" s="74" t="s">
        <v>167</v>
      </c>
      <c r="B81" s="75" t="s">
        <v>168</v>
      </c>
      <c r="C81" s="76" t="s">
        <v>24</v>
      </c>
      <c r="D81" s="101">
        <v>147</v>
      </c>
      <c r="E81" s="46">
        <v>0</v>
      </c>
      <c r="F81" s="50">
        <v>6.1224489795918366E-2</v>
      </c>
      <c r="G81" s="50">
        <v>4.0816326530612249E-2</v>
      </c>
      <c r="H81" s="50">
        <v>0.53061224489795922</v>
      </c>
      <c r="I81" s="50">
        <v>0.31292517006802723</v>
      </c>
      <c r="J81" s="50">
        <v>0</v>
      </c>
      <c r="K81" s="50">
        <v>0</v>
      </c>
      <c r="L81" s="112">
        <v>5.4421768707482991E-2</v>
      </c>
      <c r="N81" s="296"/>
    </row>
    <row r="82" spans="1:14" x14ac:dyDescent="0.25">
      <c r="A82" s="74" t="s">
        <v>169</v>
      </c>
      <c r="B82" s="75" t="s">
        <v>170</v>
      </c>
      <c r="C82" s="76" t="s">
        <v>11</v>
      </c>
      <c r="D82" s="101">
        <v>174</v>
      </c>
      <c r="E82" s="46">
        <v>0</v>
      </c>
      <c r="F82" s="50" t="s">
        <v>878</v>
      </c>
      <c r="G82" s="50" t="s">
        <v>878</v>
      </c>
      <c r="H82" s="50">
        <v>0.68965517241379315</v>
      </c>
      <c r="I82" s="50">
        <v>0.11494252873563218</v>
      </c>
      <c r="J82" s="50" t="s">
        <v>878</v>
      </c>
      <c r="K82" s="50">
        <v>0</v>
      </c>
      <c r="L82" s="112">
        <v>0.14942528735632185</v>
      </c>
      <c r="N82" s="296"/>
    </row>
    <row r="83" spans="1:14" x14ac:dyDescent="0.25">
      <c r="A83" s="74" t="s">
        <v>171</v>
      </c>
      <c r="B83" s="75" t="s">
        <v>172</v>
      </c>
      <c r="C83" s="76" t="s">
        <v>24</v>
      </c>
      <c r="D83" s="101">
        <v>122</v>
      </c>
      <c r="E83" s="46">
        <v>0</v>
      </c>
      <c r="F83" s="50">
        <v>0.10655737704918034</v>
      </c>
      <c r="G83" s="50" t="s">
        <v>878</v>
      </c>
      <c r="H83" s="50">
        <v>0.52459016393442626</v>
      </c>
      <c r="I83" s="50">
        <v>0.19672131147540983</v>
      </c>
      <c r="J83" s="50">
        <v>0</v>
      </c>
      <c r="K83" s="50">
        <v>0</v>
      </c>
      <c r="L83" s="112">
        <v>0.16393442622950818</v>
      </c>
      <c r="N83" s="296"/>
    </row>
    <row r="84" spans="1:14" x14ac:dyDescent="0.25">
      <c r="A84" s="74" t="s">
        <v>173</v>
      </c>
      <c r="B84" s="75" t="s">
        <v>174</v>
      </c>
      <c r="C84" s="76" t="s">
        <v>50</v>
      </c>
      <c r="D84" s="101">
        <v>111</v>
      </c>
      <c r="E84" s="46">
        <v>0</v>
      </c>
      <c r="F84" s="50">
        <v>8.1081081081081086E-2</v>
      </c>
      <c r="G84" s="50">
        <v>9.90990990990991E-2</v>
      </c>
      <c r="H84" s="50">
        <v>0.47747747747747743</v>
      </c>
      <c r="I84" s="50">
        <v>0.27927927927927931</v>
      </c>
      <c r="J84" s="50">
        <v>0</v>
      </c>
      <c r="K84" s="50">
        <v>0</v>
      </c>
      <c r="L84" s="112">
        <v>6.3063063063063071E-2</v>
      </c>
      <c r="N84" s="296"/>
    </row>
    <row r="85" spans="1:14" x14ac:dyDescent="0.25">
      <c r="A85" s="74" t="s">
        <v>175</v>
      </c>
      <c r="B85" s="75" t="s">
        <v>176</v>
      </c>
      <c r="C85" s="76" t="s">
        <v>69</v>
      </c>
      <c r="D85" s="101">
        <v>314</v>
      </c>
      <c r="E85" s="46" t="s">
        <v>878</v>
      </c>
      <c r="F85" s="50">
        <v>8.2802547770700646E-2</v>
      </c>
      <c r="G85" s="50" t="s">
        <v>878</v>
      </c>
      <c r="H85" s="50">
        <v>0.48407643312101911</v>
      </c>
      <c r="I85" s="50">
        <v>0.31847133757961782</v>
      </c>
      <c r="J85" s="50">
        <v>0</v>
      </c>
      <c r="K85" s="50">
        <v>0</v>
      </c>
      <c r="L85" s="112">
        <v>0.1019108280254777</v>
      </c>
      <c r="N85" s="296"/>
    </row>
    <row r="86" spans="1:14" x14ac:dyDescent="0.25">
      <c r="A86" s="74" t="s">
        <v>177</v>
      </c>
      <c r="B86" s="75" t="s">
        <v>178</v>
      </c>
      <c r="C86" s="76" t="s">
        <v>21</v>
      </c>
      <c r="D86" s="101">
        <v>254</v>
      </c>
      <c r="E86" s="46">
        <v>0</v>
      </c>
      <c r="F86" s="50">
        <v>0</v>
      </c>
      <c r="G86" s="50">
        <v>0</v>
      </c>
      <c r="H86" s="50">
        <v>0.51574803149606296</v>
      </c>
      <c r="I86" s="50">
        <v>0.41338582677165353</v>
      </c>
      <c r="J86" s="50">
        <v>0</v>
      </c>
      <c r="K86" s="50">
        <v>0</v>
      </c>
      <c r="L86" s="112">
        <v>7.0866141732283464E-2</v>
      </c>
      <c r="N86" s="296"/>
    </row>
    <row r="87" spans="1:14" x14ac:dyDescent="0.25">
      <c r="A87" s="74" t="s">
        <v>179</v>
      </c>
      <c r="B87" s="75" t="s">
        <v>180</v>
      </c>
      <c r="C87" s="76" t="s">
        <v>24</v>
      </c>
      <c r="D87" s="101">
        <v>124</v>
      </c>
      <c r="E87" s="46">
        <v>6.4516129032258063E-2</v>
      </c>
      <c r="F87" s="50" t="s">
        <v>878</v>
      </c>
      <c r="G87" s="50">
        <v>9.6774193548387094E-2</v>
      </c>
      <c r="H87" s="50">
        <v>0.4838709677419355</v>
      </c>
      <c r="I87" s="50">
        <v>0.30645161290322581</v>
      </c>
      <c r="J87" s="50">
        <v>0</v>
      </c>
      <c r="K87" s="50">
        <v>0</v>
      </c>
      <c r="L87" s="112" t="s">
        <v>878</v>
      </c>
      <c r="N87" s="296"/>
    </row>
    <row r="88" spans="1:14" x14ac:dyDescent="0.25">
      <c r="A88" s="74" t="s">
        <v>181</v>
      </c>
      <c r="B88" s="75" t="s">
        <v>182</v>
      </c>
      <c r="C88" s="76" t="s">
        <v>69</v>
      </c>
      <c r="D88" s="101">
        <v>66</v>
      </c>
      <c r="E88" s="46">
        <v>0</v>
      </c>
      <c r="F88" s="50">
        <v>7.575757575757576E-2</v>
      </c>
      <c r="G88" s="50">
        <v>0</v>
      </c>
      <c r="H88" s="50">
        <v>0.22727272727272727</v>
      </c>
      <c r="I88" s="50">
        <v>0.60606060606060608</v>
      </c>
      <c r="J88" s="50">
        <v>0</v>
      </c>
      <c r="K88" s="50">
        <v>0</v>
      </c>
      <c r="L88" s="112">
        <v>9.0909090909090912E-2</v>
      </c>
      <c r="N88" s="296"/>
    </row>
    <row r="89" spans="1:14" x14ac:dyDescent="0.25">
      <c r="A89" s="74" t="s">
        <v>183</v>
      </c>
      <c r="B89" s="75" t="s">
        <v>184</v>
      </c>
      <c r="C89" s="76" t="s">
        <v>11</v>
      </c>
      <c r="D89" s="101">
        <v>92</v>
      </c>
      <c r="E89" s="46">
        <v>0</v>
      </c>
      <c r="F89" s="50">
        <v>0</v>
      </c>
      <c r="G89" s="50" t="s">
        <v>878</v>
      </c>
      <c r="H89" s="50">
        <v>0.69565217391304346</v>
      </c>
      <c r="I89" s="50">
        <v>0.19565217391304349</v>
      </c>
      <c r="J89" s="50">
        <v>0</v>
      </c>
      <c r="K89" s="50">
        <v>0</v>
      </c>
      <c r="L89" s="112">
        <v>9.7826086956521743E-2</v>
      </c>
      <c r="N89" s="296"/>
    </row>
    <row r="90" spans="1:14" x14ac:dyDescent="0.25">
      <c r="A90" s="74" t="s">
        <v>185</v>
      </c>
      <c r="B90" s="75" t="s">
        <v>186</v>
      </c>
      <c r="C90" s="76" t="s">
        <v>5</v>
      </c>
      <c r="D90" s="101">
        <v>204</v>
      </c>
      <c r="E90" s="46" t="s">
        <v>878</v>
      </c>
      <c r="F90" s="50">
        <v>3.9215686274509803E-2</v>
      </c>
      <c r="G90" s="50">
        <v>7.8431372549019607E-2</v>
      </c>
      <c r="H90" s="50">
        <v>0.53921568627450978</v>
      </c>
      <c r="I90" s="50">
        <v>0.25490196078431371</v>
      </c>
      <c r="J90" s="50">
        <v>0</v>
      </c>
      <c r="K90" s="50">
        <v>0</v>
      </c>
      <c r="L90" s="112">
        <v>8.3333333333333343E-2</v>
      </c>
      <c r="N90" s="296"/>
    </row>
    <row r="91" spans="1:14" x14ac:dyDescent="0.25">
      <c r="A91" s="74" t="s">
        <v>187</v>
      </c>
      <c r="B91" s="75" t="s">
        <v>188</v>
      </c>
      <c r="C91" s="76" t="s">
        <v>11</v>
      </c>
      <c r="D91" s="101">
        <v>158</v>
      </c>
      <c r="E91" s="46">
        <v>0</v>
      </c>
      <c r="F91" s="50">
        <v>0</v>
      </c>
      <c r="G91" s="50">
        <v>0</v>
      </c>
      <c r="H91" s="50">
        <v>0.57594936708860756</v>
      </c>
      <c r="I91" s="50">
        <v>0.38607594936708867</v>
      </c>
      <c r="J91" s="50" t="s">
        <v>878</v>
      </c>
      <c r="K91" s="50">
        <v>0</v>
      </c>
      <c r="L91" s="112" t="s">
        <v>878</v>
      </c>
      <c r="N91" s="296"/>
    </row>
    <row r="92" spans="1:14" s="105" customFormat="1" x14ac:dyDescent="0.25">
      <c r="A92" s="74" t="s">
        <v>189</v>
      </c>
      <c r="B92" s="75" t="s">
        <v>190</v>
      </c>
      <c r="C92" s="76" t="s">
        <v>31</v>
      </c>
      <c r="D92" s="101">
        <v>119</v>
      </c>
      <c r="E92" s="46">
        <v>0</v>
      </c>
      <c r="F92" s="50" t="s">
        <v>878</v>
      </c>
      <c r="G92" s="50">
        <v>4.2016806722689079E-2</v>
      </c>
      <c r="H92" s="50">
        <v>0.67226890756302526</v>
      </c>
      <c r="I92" s="50">
        <v>0.21008403361344538</v>
      </c>
      <c r="J92" s="50">
        <v>0</v>
      </c>
      <c r="K92" s="50" t="s">
        <v>878</v>
      </c>
      <c r="L92" s="112">
        <v>5.8823529411764712E-2</v>
      </c>
      <c r="N92" s="296"/>
    </row>
    <row r="93" spans="1:14" x14ac:dyDescent="0.25">
      <c r="A93" s="74" t="s">
        <v>191</v>
      </c>
      <c r="B93" s="75" t="s">
        <v>192</v>
      </c>
      <c r="C93" s="76" t="s">
        <v>31</v>
      </c>
      <c r="D93" s="101">
        <v>129</v>
      </c>
      <c r="E93" s="46">
        <v>0</v>
      </c>
      <c r="F93" s="50" t="s">
        <v>878</v>
      </c>
      <c r="G93" s="50" t="s">
        <v>878</v>
      </c>
      <c r="H93" s="50" t="s">
        <v>878</v>
      </c>
      <c r="I93" s="50">
        <v>3.875968992248062E-2</v>
      </c>
      <c r="J93" s="50">
        <v>0</v>
      </c>
      <c r="K93" s="50">
        <v>0</v>
      </c>
      <c r="L93" s="112">
        <v>0.90697674418604646</v>
      </c>
      <c r="N93" s="296"/>
    </row>
    <row r="94" spans="1:14" x14ac:dyDescent="0.25">
      <c r="A94" s="74" t="s">
        <v>193</v>
      </c>
      <c r="B94" s="75" t="s">
        <v>194</v>
      </c>
      <c r="C94" s="76" t="s">
        <v>50</v>
      </c>
      <c r="D94" s="101">
        <v>127</v>
      </c>
      <c r="E94" s="46">
        <v>0</v>
      </c>
      <c r="F94" s="50">
        <v>5.5118110236220472E-2</v>
      </c>
      <c r="G94" s="50">
        <v>3.937007874015748E-2</v>
      </c>
      <c r="H94" s="50">
        <v>0.51181102362204722</v>
      </c>
      <c r="I94" s="50">
        <v>0.32283464566929132</v>
      </c>
      <c r="J94" s="50">
        <v>0</v>
      </c>
      <c r="K94" s="50">
        <v>0</v>
      </c>
      <c r="L94" s="112">
        <v>7.0866141732283464E-2</v>
      </c>
      <c r="N94" s="296"/>
    </row>
    <row r="95" spans="1:14" x14ac:dyDescent="0.25">
      <c r="A95" s="74" t="s">
        <v>195</v>
      </c>
      <c r="B95" s="75" t="s">
        <v>196</v>
      </c>
      <c r="C95" s="76" t="s">
        <v>69</v>
      </c>
      <c r="D95" s="101">
        <v>91</v>
      </c>
      <c r="E95" s="46">
        <v>0</v>
      </c>
      <c r="F95" s="50">
        <v>0</v>
      </c>
      <c r="G95" s="50">
        <v>0</v>
      </c>
      <c r="H95" s="50">
        <v>0.70329670329670335</v>
      </c>
      <c r="I95" s="50">
        <v>0.21978021978021978</v>
      </c>
      <c r="J95" s="50">
        <v>0</v>
      </c>
      <c r="K95" s="50" t="s">
        <v>878</v>
      </c>
      <c r="L95" s="112">
        <v>6.5934065934065936E-2</v>
      </c>
      <c r="N95" s="296"/>
    </row>
    <row r="96" spans="1:14" x14ac:dyDescent="0.25">
      <c r="A96" s="74" t="s">
        <v>197</v>
      </c>
      <c r="B96" s="75" t="s">
        <v>198</v>
      </c>
      <c r="C96" s="76" t="s">
        <v>69</v>
      </c>
      <c r="D96" s="101">
        <v>207</v>
      </c>
      <c r="E96" s="46">
        <v>0</v>
      </c>
      <c r="F96" s="50" t="s">
        <v>878</v>
      </c>
      <c r="G96" s="50" t="s">
        <v>878</v>
      </c>
      <c r="H96" s="50">
        <v>0.68115942028985499</v>
      </c>
      <c r="I96" s="50">
        <v>0.2318840579710145</v>
      </c>
      <c r="J96" s="50">
        <v>0</v>
      </c>
      <c r="K96" s="50" t="s">
        <v>878</v>
      </c>
      <c r="L96" s="112">
        <v>4.8309178743961352E-2</v>
      </c>
      <c r="N96" s="296"/>
    </row>
    <row r="97" spans="1:14" x14ac:dyDescent="0.25">
      <c r="A97" s="74" t="s">
        <v>200</v>
      </c>
      <c r="B97" s="75" t="s">
        <v>201</v>
      </c>
      <c r="C97" s="76" t="s">
        <v>31</v>
      </c>
      <c r="D97" s="101">
        <v>278</v>
      </c>
      <c r="E97" s="46">
        <v>0</v>
      </c>
      <c r="F97" s="50">
        <v>0</v>
      </c>
      <c r="G97" s="50">
        <v>0</v>
      </c>
      <c r="H97" s="50">
        <v>0</v>
      </c>
      <c r="I97" s="50">
        <v>0</v>
      </c>
      <c r="J97" s="50">
        <v>0</v>
      </c>
      <c r="K97" s="50">
        <v>0</v>
      </c>
      <c r="L97" s="112">
        <v>1</v>
      </c>
      <c r="N97" s="296"/>
    </row>
    <row r="98" spans="1:14" x14ac:dyDescent="0.25">
      <c r="A98" s="74" t="s">
        <v>202</v>
      </c>
      <c r="B98" s="75" t="s">
        <v>203</v>
      </c>
      <c r="C98" s="76" t="s">
        <v>8</v>
      </c>
      <c r="D98" s="101">
        <v>126</v>
      </c>
      <c r="E98" s="46">
        <v>0</v>
      </c>
      <c r="F98" s="50" t="s">
        <v>878</v>
      </c>
      <c r="G98" s="50" t="s">
        <v>878</v>
      </c>
      <c r="H98" s="50">
        <v>0.68253968253968256</v>
      </c>
      <c r="I98" s="50">
        <v>0.21428571428571427</v>
      </c>
      <c r="J98" s="50">
        <v>0</v>
      </c>
      <c r="K98" s="50">
        <v>0</v>
      </c>
      <c r="L98" s="112">
        <v>5.5555555555555552E-2</v>
      </c>
      <c r="N98" s="296"/>
    </row>
    <row r="99" spans="1:14" x14ac:dyDescent="0.25">
      <c r="A99" s="74" t="s">
        <v>204</v>
      </c>
      <c r="B99" s="75" t="s">
        <v>205</v>
      </c>
      <c r="C99" s="76" t="s">
        <v>14</v>
      </c>
      <c r="D99" s="101">
        <v>80</v>
      </c>
      <c r="E99" s="46">
        <v>0</v>
      </c>
      <c r="F99" s="50">
        <v>0</v>
      </c>
      <c r="G99" s="50">
        <v>0</v>
      </c>
      <c r="H99" s="50">
        <v>0.32500000000000001</v>
      </c>
      <c r="I99" s="50">
        <v>0.4375</v>
      </c>
      <c r="J99" s="50">
        <v>0</v>
      </c>
      <c r="K99" s="50">
        <v>0</v>
      </c>
      <c r="L99" s="112">
        <v>0.23749999999999999</v>
      </c>
      <c r="N99" s="296"/>
    </row>
    <row r="100" spans="1:14" x14ac:dyDescent="0.25">
      <c r="A100" s="74" t="s">
        <v>206</v>
      </c>
      <c r="B100" s="75" t="s">
        <v>207</v>
      </c>
      <c r="C100" s="76" t="s">
        <v>11</v>
      </c>
      <c r="D100" s="101">
        <v>74</v>
      </c>
      <c r="E100" s="46">
        <v>0</v>
      </c>
      <c r="F100" s="50">
        <v>0</v>
      </c>
      <c r="G100" s="50">
        <v>0</v>
      </c>
      <c r="H100" s="50">
        <v>0.48648648648648646</v>
      </c>
      <c r="I100" s="50">
        <v>0.5135135135135136</v>
      </c>
      <c r="J100" s="50">
        <v>0</v>
      </c>
      <c r="K100" s="50">
        <v>0</v>
      </c>
      <c r="L100" s="112">
        <v>0</v>
      </c>
      <c r="N100" s="296"/>
    </row>
    <row r="101" spans="1:14" x14ac:dyDescent="0.25">
      <c r="A101" s="74" t="s">
        <v>208</v>
      </c>
      <c r="B101" s="75" t="s">
        <v>209</v>
      </c>
      <c r="C101" s="76" t="s">
        <v>31</v>
      </c>
      <c r="D101" s="101">
        <v>158</v>
      </c>
      <c r="E101" s="46" t="s">
        <v>878</v>
      </c>
      <c r="F101" s="50" t="s">
        <v>878</v>
      </c>
      <c r="G101" s="50">
        <v>7.5949367088607597E-2</v>
      </c>
      <c r="H101" s="50">
        <v>0.53164556962025311</v>
      </c>
      <c r="I101" s="50">
        <v>0.18354430379746833</v>
      </c>
      <c r="J101" s="50">
        <v>0</v>
      </c>
      <c r="K101" s="50">
        <v>0</v>
      </c>
      <c r="L101" s="112">
        <v>0.17721518987341769</v>
      </c>
      <c r="N101" s="296"/>
    </row>
    <row r="102" spans="1:14" x14ac:dyDescent="0.25">
      <c r="A102" s="74" t="s">
        <v>210</v>
      </c>
      <c r="B102" s="75" t="s">
        <v>211</v>
      </c>
      <c r="C102" s="76" t="s">
        <v>8</v>
      </c>
      <c r="D102" s="101">
        <v>224</v>
      </c>
      <c r="E102" s="46">
        <v>0</v>
      </c>
      <c r="F102" s="50">
        <v>0</v>
      </c>
      <c r="G102" s="50">
        <v>0</v>
      </c>
      <c r="H102" s="50">
        <v>0.5669642857142857</v>
      </c>
      <c r="I102" s="50">
        <v>0.375</v>
      </c>
      <c r="J102" s="50">
        <v>0</v>
      </c>
      <c r="K102" s="50" t="s">
        <v>878</v>
      </c>
      <c r="L102" s="112">
        <v>5.3571428571428568E-2</v>
      </c>
      <c r="N102" s="296"/>
    </row>
    <row r="103" spans="1:14" x14ac:dyDescent="0.25">
      <c r="A103" s="74" t="s">
        <v>212</v>
      </c>
      <c r="B103" s="75" t="s">
        <v>213</v>
      </c>
      <c r="C103" s="76" t="s">
        <v>5</v>
      </c>
      <c r="D103" s="101">
        <v>101</v>
      </c>
      <c r="E103" s="46">
        <v>0</v>
      </c>
      <c r="F103" s="50">
        <v>0</v>
      </c>
      <c r="G103" s="50">
        <v>0</v>
      </c>
      <c r="H103" s="50">
        <v>0.81188118811881183</v>
      </c>
      <c r="I103" s="50">
        <v>0.16831683168316833</v>
      </c>
      <c r="J103" s="50">
        <v>0</v>
      </c>
      <c r="K103" s="50">
        <v>0</v>
      </c>
      <c r="L103" s="112" t="s">
        <v>878</v>
      </c>
      <c r="N103" s="296"/>
    </row>
    <row r="104" spans="1:14" x14ac:dyDescent="0.25">
      <c r="A104" s="74" t="s">
        <v>214</v>
      </c>
      <c r="B104" s="75" t="s">
        <v>215</v>
      </c>
      <c r="C104" s="76" t="s">
        <v>50</v>
      </c>
      <c r="D104" s="101">
        <v>131</v>
      </c>
      <c r="E104" s="46">
        <v>6.106870229007634E-2</v>
      </c>
      <c r="F104" s="50">
        <v>0.47328244274809156</v>
      </c>
      <c r="G104" s="50">
        <v>0</v>
      </c>
      <c r="H104" s="50">
        <v>0.28244274809160308</v>
      </c>
      <c r="I104" s="50">
        <v>0.13740458015267176</v>
      </c>
      <c r="J104" s="50">
        <v>0</v>
      </c>
      <c r="K104" s="50" t="s">
        <v>878</v>
      </c>
      <c r="L104" s="112">
        <v>3.8167938931297711E-2</v>
      </c>
      <c r="N104" s="296"/>
    </row>
    <row r="105" spans="1:14" x14ac:dyDescent="0.25">
      <c r="A105" s="74" t="s">
        <v>216</v>
      </c>
      <c r="B105" s="75" t="s">
        <v>217</v>
      </c>
      <c r="C105" s="76" t="s">
        <v>24</v>
      </c>
      <c r="D105" s="101">
        <v>41</v>
      </c>
      <c r="E105" s="46">
        <v>0</v>
      </c>
      <c r="F105" s="50" t="s">
        <v>878</v>
      </c>
      <c r="G105" s="50" t="s">
        <v>878</v>
      </c>
      <c r="H105" s="50">
        <v>0.53658536585365857</v>
      </c>
      <c r="I105" s="50">
        <v>0.29268292682926833</v>
      </c>
      <c r="J105" s="50">
        <v>0</v>
      </c>
      <c r="K105" s="50" t="s">
        <v>878</v>
      </c>
      <c r="L105" s="112" t="s">
        <v>878</v>
      </c>
      <c r="N105" s="296"/>
    </row>
    <row r="106" spans="1:14" x14ac:dyDescent="0.25">
      <c r="A106" s="74" t="s">
        <v>218</v>
      </c>
      <c r="B106" s="75" t="s">
        <v>219</v>
      </c>
      <c r="C106" s="76" t="s">
        <v>31</v>
      </c>
      <c r="D106" s="101">
        <v>185</v>
      </c>
      <c r="E106" s="46">
        <v>0</v>
      </c>
      <c r="F106" s="50" t="s">
        <v>878</v>
      </c>
      <c r="G106" s="50" t="s">
        <v>878</v>
      </c>
      <c r="H106" s="50">
        <v>0.71351351351351355</v>
      </c>
      <c r="I106" s="50">
        <v>0.23783783783783782</v>
      </c>
      <c r="J106" s="50">
        <v>0</v>
      </c>
      <c r="K106" s="50" t="s">
        <v>878</v>
      </c>
      <c r="L106" s="112" t="s">
        <v>878</v>
      </c>
      <c r="N106" s="296"/>
    </row>
    <row r="107" spans="1:14" x14ac:dyDescent="0.25">
      <c r="A107" s="74" t="s">
        <v>220</v>
      </c>
      <c r="B107" s="75" t="s">
        <v>221</v>
      </c>
      <c r="C107" s="76" t="s">
        <v>24</v>
      </c>
      <c r="D107" s="101">
        <v>224</v>
      </c>
      <c r="E107" s="46" t="s">
        <v>878</v>
      </c>
      <c r="F107" s="50">
        <v>5.8035714285714288E-2</v>
      </c>
      <c r="G107" s="50" t="s">
        <v>878</v>
      </c>
      <c r="H107" s="50">
        <v>0.3794642857142857</v>
      </c>
      <c r="I107" s="50">
        <v>0.51339285714285721</v>
      </c>
      <c r="J107" s="50">
        <v>0</v>
      </c>
      <c r="K107" s="50" t="s">
        <v>878</v>
      </c>
      <c r="L107" s="112" t="s">
        <v>878</v>
      </c>
      <c r="N107" s="296"/>
    </row>
    <row r="108" spans="1:14" x14ac:dyDescent="0.25">
      <c r="A108" s="74" t="s">
        <v>222</v>
      </c>
      <c r="B108" s="75" t="s">
        <v>223</v>
      </c>
      <c r="C108" s="76" t="s">
        <v>110</v>
      </c>
      <c r="D108" s="101">
        <v>166</v>
      </c>
      <c r="E108" s="46" t="s">
        <v>878</v>
      </c>
      <c r="F108" s="50">
        <v>0.62048192771084343</v>
      </c>
      <c r="G108" s="50" t="s">
        <v>878</v>
      </c>
      <c r="H108" s="50">
        <v>0.31325301204819278</v>
      </c>
      <c r="I108" s="50">
        <v>0</v>
      </c>
      <c r="J108" s="50">
        <v>0</v>
      </c>
      <c r="K108" s="50">
        <v>0</v>
      </c>
      <c r="L108" s="112">
        <v>4.2168674698795178E-2</v>
      </c>
      <c r="N108" s="296"/>
    </row>
    <row r="109" spans="1:14" x14ac:dyDescent="0.25">
      <c r="A109" s="74" t="s">
        <v>224</v>
      </c>
      <c r="B109" s="75" t="s">
        <v>225</v>
      </c>
      <c r="C109" s="76" t="s">
        <v>69</v>
      </c>
      <c r="D109" s="101">
        <v>88</v>
      </c>
      <c r="E109" s="46">
        <v>0</v>
      </c>
      <c r="F109" s="50">
        <v>0</v>
      </c>
      <c r="G109" s="50">
        <v>0</v>
      </c>
      <c r="H109" s="50">
        <v>0.56818181818181823</v>
      </c>
      <c r="I109" s="50">
        <v>0.36363636363636365</v>
      </c>
      <c r="J109" s="50">
        <v>0</v>
      </c>
      <c r="K109" s="50">
        <v>0</v>
      </c>
      <c r="L109" s="112">
        <v>6.8181818181818177E-2</v>
      </c>
      <c r="N109" s="296"/>
    </row>
    <row r="110" spans="1:14" x14ac:dyDescent="0.25">
      <c r="A110" s="74" t="s">
        <v>226</v>
      </c>
      <c r="B110" s="75" t="s">
        <v>227</v>
      </c>
      <c r="C110" s="76" t="s">
        <v>110</v>
      </c>
      <c r="D110" s="101">
        <v>486</v>
      </c>
      <c r="E110" s="46">
        <v>0</v>
      </c>
      <c r="F110" s="50">
        <v>1.2345679012345678E-2</v>
      </c>
      <c r="G110" s="50">
        <v>2.6748971193415638E-2</v>
      </c>
      <c r="H110" s="50">
        <v>0.59259259259259256</v>
      </c>
      <c r="I110" s="50">
        <v>0.26954732510288065</v>
      </c>
      <c r="J110" s="50" t="s">
        <v>878</v>
      </c>
      <c r="K110" s="50" t="s">
        <v>878</v>
      </c>
      <c r="L110" s="112">
        <v>9.4650205761316872E-2</v>
      </c>
      <c r="N110" s="296"/>
    </row>
    <row r="111" spans="1:14" x14ac:dyDescent="0.25">
      <c r="A111" s="74" t="s">
        <v>228</v>
      </c>
      <c r="B111" s="75" t="s">
        <v>229</v>
      </c>
      <c r="C111" s="76" t="s">
        <v>24</v>
      </c>
      <c r="D111" s="101">
        <v>78</v>
      </c>
      <c r="E111" s="46" t="s">
        <v>878</v>
      </c>
      <c r="F111" s="50">
        <v>0.21794871794871795</v>
      </c>
      <c r="G111" s="50">
        <v>6.4102564102564111E-2</v>
      </c>
      <c r="H111" s="50">
        <v>0.58974358974358976</v>
      </c>
      <c r="I111" s="50" t="s">
        <v>878</v>
      </c>
      <c r="J111" s="50">
        <v>0</v>
      </c>
      <c r="K111" s="50">
        <v>0</v>
      </c>
      <c r="L111" s="112" t="s">
        <v>878</v>
      </c>
      <c r="N111" s="296"/>
    </row>
    <row r="112" spans="1:14" x14ac:dyDescent="0.25">
      <c r="A112" s="74" t="s">
        <v>230</v>
      </c>
      <c r="B112" s="75" t="s">
        <v>231</v>
      </c>
      <c r="C112" s="76" t="s">
        <v>50</v>
      </c>
      <c r="D112" s="101">
        <v>66</v>
      </c>
      <c r="E112" s="46" t="s">
        <v>878</v>
      </c>
      <c r="F112" s="50" t="s">
        <v>878</v>
      </c>
      <c r="G112" s="50" t="s">
        <v>878</v>
      </c>
      <c r="H112" s="50">
        <v>0.5757575757575758</v>
      </c>
      <c r="I112" s="50">
        <v>0.24242424242424243</v>
      </c>
      <c r="J112" s="50">
        <v>0</v>
      </c>
      <c r="K112" s="50">
        <v>0</v>
      </c>
      <c r="L112" s="112">
        <v>0.12121212121212122</v>
      </c>
      <c r="N112" s="296"/>
    </row>
    <row r="113" spans="1:14" x14ac:dyDescent="0.25">
      <c r="A113" s="74" t="s">
        <v>233</v>
      </c>
      <c r="B113" s="75" t="s">
        <v>234</v>
      </c>
      <c r="C113" s="76" t="s">
        <v>69</v>
      </c>
      <c r="D113" s="101">
        <v>164</v>
      </c>
      <c r="E113" s="46">
        <v>0</v>
      </c>
      <c r="F113" s="50" t="s">
        <v>878</v>
      </c>
      <c r="G113" s="50">
        <v>0</v>
      </c>
      <c r="H113" s="50">
        <v>0.54268292682926822</v>
      </c>
      <c r="I113" s="50">
        <v>0.40853658536585363</v>
      </c>
      <c r="J113" s="50">
        <v>0</v>
      </c>
      <c r="K113" s="50">
        <v>0</v>
      </c>
      <c r="L113" s="112">
        <v>3.048780487804878E-2</v>
      </c>
      <c r="N113" s="296"/>
    </row>
    <row r="114" spans="1:14" s="105" customFormat="1" x14ac:dyDescent="0.25">
      <c r="A114" s="74" t="s">
        <v>235</v>
      </c>
      <c r="B114" s="75" t="s">
        <v>236</v>
      </c>
      <c r="C114" s="76" t="s">
        <v>21</v>
      </c>
      <c r="D114" s="101">
        <v>124</v>
      </c>
      <c r="E114" s="46">
        <v>0</v>
      </c>
      <c r="F114" s="50">
        <v>0</v>
      </c>
      <c r="G114" s="50" t="s">
        <v>878</v>
      </c>
      <c r="H114" s="50">
        <v>0.66129032258064513</v>
      </c>
      <c r="I114" s="50">
        <v>0.22580645161290325</v>
      </c>
      <c r="J114" s="50">
        <v>0</v>
      </c>
      <c r="K114" s="50">
        <v>0</v>
      </c>
      <c r="L114" s="112">
        <v>0.10483870967741936</v>
      </c>
      <c r="N114" s="296"/>
    </row>
    <row r="115" spans="1:14" x14ac:dyDescent="0.25">
      <c r="A115" s="74" t="s">
        <v>237</v>
      </c>
      <c r="B115" s="75" t="s">
        <v>238</v>
      </c>
      <c r="C115" s="76" t="s">
        <v>8</v>
      </c>
      <c r="D115" s="101">
        <v>149</v>
      </c>
      <c r="E115" s="46">
        <v>0</v>
      </c>
      <c r="F115" s="50" t="s">
        <v>878</v>
      </c>
      <c r="G115" s="50">
        <v>0</v>
      </c>
      <c r="H115" s="50">
        <v>0.89261744966442946</v>
      </c>
      <c r="I115" s="50" t="s">
        <v>878</v>
      </c>
      <c r="J115" s="50">
        <v>0</v>
      </c>
      <c r="K115" s="50" t="s">
        <v>878</v>
      </c>
      <c r="L115" s="112">
        <v>6.0402684563758385E-2</v>
      </c>
      <c r="N115" s="296"/>
    </row>
    <row r="116" spans="1:14" x14ac:dyDescent="0.25">
      <c r="A116" s="74" t="s">
        <v>239</v>
      </c>
      <c r="B116" s="75" t="s">
        <v>240</v>
      </c>
      <c r="C116" s="76" t="s">
        <v>11</v>
      </c>
      <c r="D116" s="101">
        <v>132</v>
      </c>
      <c r="E116" s="46" t="s">
        <v>878</v>
      </c>
      <c r="F116" s="50" t="s">
        <v>878</v>
      </c>
      <c r="G116" s="50" t="s">
        <v>878</v>
      </c>
      <c r="H116" s="50">
        <v>0.43939393939393939</v>
      </c>
      <c r="I116" s="50">
        <v>0.47727272727272729</v>
      </c>
      <c r="J116" s="50">
        <v>0</v>
      </c>
      <c r="K116" s="50">
        <v>0</v>
      </c>
      <c r="L116" s="112">
        <v>5.3030303030303025E-2</v>
      </c>
      <c r="N116" s="296"/>
    </row>
    <row r="117" spans="1:14" x14ac:dyDescent="0.25">
      <c r="A117" s="74" t="s">
        <v>241</v>
      </c>
      <c r="B117" s="77" t="s">
        <v>242</v>
      </c>
      <c r="C117" s="76" t="s">
        <v>50</v>
      </c>
      <c r="D117" s="101">
        <v>108</v>
      </c>
      <c r="E117" s="46">
        <v>0</v>
      </c>
      <c r="F117" s="50" t="s">
        <v>878</v>
      </c>
      <c r="G117" s="50">
        <v>8.3333333333333343E-2</v>
      </c>
      <c r="H117" s="50">
        <v>0.54629629629629628</v>
      </c>
      <c r="I117" s="50">
        <v>0.29629629629629628</v>
      </c>
      <c r="J117" s="50">
        <v>0</v>
      </c>
      <c r="K117" s="50">
        <v>0</v>
      </c>
      <c r="L117" s="112">
        <v>4.6296296296296301E-2</v>
      </c>
      <c r="N117" s="296"/>
    </row>
    <row r="118" spans="1:14" x14ac:dyDescent="0.25">
      <c r="A118" s="74" t="s">
        <v>243</v>
      </c>
      <c r="B118" s="75" t="s">
        <v>244</v>
      </c>
      <c r="C118" s="76" t="s">
        <v>31</v>
      </c>
      <c r="D118" s="101">
        <v>108</v>
      </c>
      <c r="E118" s="46">
        <v>0</v>
      </c>
      <c r="F118" s="50">
        <v>0</v>
      </c>
      <c r="G118" s="50">
        <v>0</v>
      </c>
      <c r="H118" s="50">
        <v>0.72222222222222232</v>
      </c>
      <c r="I118" s="50">
        <v>0.20370370370370369</v>
      </c>
      <c r="J118" s="50">
        <v>0</v>
      </c>
      <c r="K118" s="50" t="s">
        <v>878</v>
      </c>
      <c r="L118" s="112">
        <v>4.6296296296296301E-2</v>
      </c>
      <c r="N118" s="296"/>
    </row>
    <row r="119" spans="1:14" x14ac:dyDescent="0.25">
      <c r="A119" s="74" t="s">
        <v>245</v>
      </c>
      <c r="B119" s="75" t="s">
        <v>246</v>
      </c>
      <c r="C119" s="76" t="s">
        <v>110</v>
      </c>
      <c r="D119" s="101">
        <v>132</v>
      </c>
      <c r="E119" s="46">
        <v>0</v>
      </c>
      <c r="F119" s="50" t="s">
        <v>878</v>
      </c>
      <c r="G119" s="50">
        <v>0</v>
      </c>
      <c r="H119" s="50">
        <v>0.43181818181818182</v>
      </c>
      <c r="I119" s="50">
        <v>0.27272727272727271</v>
      </c>
      <c r="J119" s="50">
        <v>0</v>
      </c>
      <c r="K119" s="50">
        <v>0</v>
      </c>
      <c r="L119" s="112">
        <v>0.2878787878787879</v>
      </c>
      <c r="N119" s="296"/>
    </row>
    <row r="120" spans="1:14" x14ac:dyDescent="0.25">
      <c r="A120" s="74" t="s">
        <v>247</v>
      </c>
      <c r="B120" s="75" t="s">
        <v>248</v>
      </c>
      <c r="C120" s="76" t="s">
        <v>24</v>
      </c>
      <c r="D120" s="101">
        <v>157</v>
      </c>
      <c r="E120" s="46" t="s">
        <v>878</v>
      </c>
      <c r="F120" s="50">
        <v>0.2356687898089172</v>
      </c>
      <c r="G120" s="50" t="s">
        <v>878</v>
      </c>
      <c r="H120" s="50">
        <v>0.30573248407643311</v>
      </c>
      <c r="I120" s="50">
        <v>0.31847133757961782</v>
      </c>
      <c r="J120" s="50" t="s">
        <v>878</v>
      </c>
      <c r="K120" s="50">
        <v>5.0955414012738849E-2</v>
      </c>
      <c r="L120" s="112">
        <v>7.0063694267515922E-2</v>
      </c>
      <c r="N120" s="296"/>
    </row>
    <row r="121" spans="1:14" x14ac:dyDescent="0.25">
      <c r="A121" s="74" t="s">
        <v>249</v>
      </c>
      <c r="B121" s="75" t="s">
        <v>250</v>
      </c>
      <c r="C121" s="76" t="s">
        <v>8</v>
      </c>
      <c r="D121" s="101">
        <v>144</v>
      </c>
      <c r="E121" s="46">
        <v>0.1111111111111111</v>
      </c>
      <c r="F121" s="50">
        <v>0.22222222222222221</v>
      </c>
      <c r="G121" s="50" t="s">
        <v>878</v>
      </c>
      <c r="H121" s="50">
        <v>0.4375</v>
      </c>
      <c r="I121" s="50">
        <v>9.027777777777779E-2</v>
      </c>
      <c r="J121" s="50">
        <v>0</v>
      </c>
      <c r="K121" s="50">
        <v>0</v>
      </c>
      <c r="L121" s="112">
        <v>0.1111111111111111</v>
      </c>
      <c r="N121" s="296"/>
    </row>
    <row r="122" spans="1:14" x14ac:dyDescent="0.25">
      <c r="A122" s="74" t="s">
        <v>251</v>
      </c>
      <c r="B122" s="75" t="s">
        <v>252</v>
      </c>
      <c r="C122" s="76" t="s">
        <v>31</v>
      </c>
      <c r="D122" s="101">
        <v>60</v>
      </c>
      <c r="E122" s="46">
        <v>0</v>
      </c>
      <c r="F122" s="50" t="s">
        <v>878</v>
      </c>
      <c r="G122" s="50">
        <v>0</v>
      </c>
      <c r="H122" s="50">
        <v>0.56666666666666665</v>
      </c>
      <c r="I122" s="50">
        <v>0.3</v>
      </c>
      <c r="J122" s="50">
        <v>0</v>
      </c>
      <c r="K122" s="50">
        <v>0</v>
      </c>
      <c r="L122" s="112">
        <v>0.11666666666666665</v>
      </c>
      <c r="N122" s="296"/>
    </row>
    <row r="123" spans="1:14" x14ac:dyDescent="0.25">
      <c r="A123" s="74" t="s">
        <v>254</v>
      </c>
      <c r="B123" s="75" t="s">
        <v>255</v>
      </c>
      <c r="C123" s="76" t="s">
        <v>21</v>
      </c>
      <c r="D123" s="101">
        <v>125</v>
      </c>
      <c r="E123" s="46">
        <v>0</v>
      </c>
      <c r="F123" s="50" t="s">
        <v>878</v>
      </c>
      <c r="G123" s="50">
        <v>0</v>
      </c>
      <c r="H123" s="50">
        <v>0.70400000000000007</v>
      </c>
      <c r="I123" s="50">
        <v>0.21600000000000003</v>
      </c>
      <c r="J123" s="50">
        <v>0</v>
      </c>
      <c r="K123" s="50">
        <v>0</v>
      </c>
      <c r="L123" s="112">
        <v>7.2000000000000008E-2</v>
      </c>
      <c r="N123" s="296"/>
    </row>
    <row r="124" spans="1:14" x14ac:dyDescent="0.25">
      <c r="A124" s="74" t="s">
        <v>256</v>
      </c>
      <c r="B124" s="77" t="s">
        <v>257</v>
      </c>
      <c r="C124" s="76" t="s">
        <v>50</v>
      </c>
      <c r="D124" s="101">
        <v>295</v>
      </c>
      <c r="E124" s="46" t="s">
        <v>878</v>
      </c>
      <c r="F124" s="50">
        <v>4.4067796610169491E-2</v>
      </c>
      <c r="G124" s="50">
        <v>3.0508474576271184E-2</v>
      </c>
      <c r="H124" s="50">
        <v>0.44745762711864406</v>
      </c>
      <c r="I124" s="50">
        <v>0.4033898305084746</v>
      </c>
      <c r="J124" s="50">
        <v>0</v>
      </c>
      <c r="K124" s="50" t="s">
        <v>878</v>
      </c>
      <c r="L124" s="112">
        <v>5.4237288135593219E-2</v>
      </c>
      <c r="N124" s="296"/>
    </row>
    <row r="125" spans="1:14" x14ac:dyDescent="0.25">
      <c r="A125" s="74" t="s">
        <v>258</v>
      </c>
      <c r="B125" s="75" t="s">
        <v>259</v>
      </c>
      <c r="C125" s="76" t="s">
        <v>50</v>
      </c>
      <c r="D125" s="101">
        <v>157</v>
      </c>
      <c r="E125" s="46">
        <v>0.12101910828025478</v>
      </c>
      <c r="F125" s="50">
        <v>0</v>
      </c>
      <c r="G125" s="50">
        <v>9.5541401273885357E-2</v>
      </c>
      <c r="H125" s="50">
        <v>0.57961783439490444</v>
      </c>
      <c r="I125" s="50">
        <v>0.15923566878980891</v>
      </c>
      <c r="J125" s="50">
        <v>0</v>
      </c>
      <c r="K125" s="50" t="s">
        <v>878</v>
      </c>
      <c r="L125" s="112">
        <v>3.1847133757961783E-2</v>
      </c>
      <c r="N125" s="296"/>
    </row>
    <row r="126" spans="1:14" x14ac:dyDescent="0.25">
      <c r="A126" s="74" t="s">
        <v>260</v>
      </c>
      <c r="B126" s="75" t="s">
        <v>261</v>
      </c>
      <c r="C126" s="76" t="s">
        <v>11</v>
      </c>
      <c r="D126" s="101">
        <v>129</v>
      </c>
      <c r="E126" s="46">
        <v>0</v>
      </c>
      <c r="F126" s="50" t="s">
        <v>878</v>
      </c>
      <c r="G126" s="50" t="s">
        <v>878</v>
      </c>
      <c r="H126" s="50">
        <v>0.53488372093023262</v>
      </c>
      <c r="I126" s="50">
        <v>0.37209302325581395</v>
      </c>
      <c r="J126" s="50">
        <v>0</v>
      </c>
      <c r="K126" s="50">
        <v>0</v>
      </c>
      <c r="L126" s="112">
        <v>6.2015503875968998E-2</v>
      </c>
      <c r="N126" s="296"/>
    </row>
    <row r="127" spans="1:14" x14ac:dyDescent="0.25">
      <c r="A127" s="74" t="s">
        <v>262</v>
      </c>
      <c r="B127" s="75" t="s">
        <v>263</v>
      </c>
      <c r="C127" s="76" t="s">
        <v>24</v>
      </c>
      <c r="D127" s="101">
        <v>186</v>
      </c>
      <c r="E127" s="46">
        <v>0</v>
      </c>
      <c r="F127" s="50">
        <v>2.6881720430107524E-2</v>
      </c>
      <c r="G127" s="50">
        <v>3.2258064516129031E-2</v>
      </c>
      <c r="H127" s="50">
        <v>0.60215053763440862</v>
      </c>
      <c r="I127" s="50">
        <v>0.26881720430107525</v>
      </c>
      <c r="J127" s="50" t="s">
        <v>878</v>
      </c>
      <c r="K127" s="50">
        <v>0</v>
      </c>
      <c r="L127" s="112">
        <v>6.4516129032258063E-2</v>
      </c>
      <c r="N127" s="296"/>
    </row>
    <row r="128" spans="1:14" x14ac:dyDescent="0.25">
      <c r="A128" s="74" t="s">
        <v>264</v>
      </c>
      <c r="B128" s="75" t="s">
        <v>265</v>
      </c>
      <c r="C128" s="76" t="s">
        <v>14</v>
      </c>
      <c r="D128" s="101">
        <v>37</v>
      </c>
      <c r="E128" s="46">
        <v>0</v>
      </c>
      <c r="F128" s="50">
        <v>0</v>
      </c>
      <c r="G128" s="50">
        <v>0</v>
      </c>
      <c r="H128" s="50">
        <v>0.4324324324324324</v>
      </c>
      <c r="I128" s="50">
        <v>0.5135135135135136</v>
      </c>
      <c r="J128" s="50">
        <v>0</v>
      </c>
      <c r="K128" s="50">
        <v>0</v>
      </c>
      <c r="L128" s="112" t="s">
        <v>878</v>
      </c>
      <c r="N128" s="296"/>
    </row>
    <row r="129" spans="1:14" x14ac:dyDescent="0.25">
      <c r="A129" s="74" t="s">
        <v>266</v>
      </c>
      <c r="B129" s="75" t="s">
        <v>267</v>
      </c>
      <c r="C129" s="76" t="s">
        <v>21</v>
      </c>
      <c r="D129" s="101">
        <v>113</v>
      </c>
      <c r="E129" s="46">
        <v>0</v>
      </c>
      <c r="F129" s="50">
        <v>0</v>
      </c>
      <c r="G129" s="50">
        <v>0</v>
      </c>
      <c r="H129" s="50">
        <v>0.64601769911504414</v>
      </c>
      <c r="I129" s="50">
        <v>0.29203539823008851</v>
      </c>
      <c r="J129" s="50">
        <v>0</v>
      </c>
      <c r="K129" s="50">
        <v>0</v>
      </c>
      <c r="L129" s="112">
        <v>6.1946902654867256E-2</v>
      </c>
      <c r="N129" s="296"/>
    </row>
    <row r="130" spans="1:14" x14ac:dyDescent="0.25">
      <c r="A130" s="74" t="s">
        <v>268</v>
      </c>
      <c r="B130" s="75" t="s">
        <v>269</v>
      </c>
      <c r="C130" s="76" t="s">
        <v>24</v>
      </c>
      <c r="D130" s="101">
        <v>164</v>
      </c>
      <c r="E130" s="46">
        <v>0.12195121951219512</v>
      </c>
      <c r="F130" s="50">
        <v>7.3170731707317083E-2</v>
      </c>
      <c r="G130" s="50" t="s">
        <v>878</v>
      </c>
      <c r="H130" s="50">
        <v>0.62195121951219512</v>
      </c>
      <c r="I130" s="50">
        <v>8.5365853658536592E-2</v>
      </c>
      <c r="J130" s="50">
        <v>0</v>
      </c>
      <c r="K130" s="50" t="s">
        <v>878</v>
      </c>
      <c r="L130" s="112">
        <v>5.4878048780487812E-2</v>
      </c>
      <c r="N130" s="296"/>
    </row>
    <row r="131" spans="1:14" x14ac:dyDescent="0.25">
      <c r="A131" s="74" t="s">
        <v>270</v>
      </c>
      <c r="B131" s="75" t="s">
        <v>271</v>
      </c>
      <c r="C131" s="76" t="s">
        <v>8</v>
      </c>
      <c r="D131" s="101">
        <v>185</v>
      </c>
      <c r="E131" s="46" t="s">
        <v>878</v>
      </c>
      <c r="F131" s="50">
        <v>4.3243243243243246E-2</v>
      </c>
      <c r="G131" s="50" t="s">
        <v>878</v>
      </c>
      <c r="H131" s="50">
        <v>0.6</v>
      </c>
      <c r="I131" s="50">
        <v>0.17837837837837839</v>
      </c>
      <c r="J131" s="50">
        <v>0</v>
      </c>
      <c r="K131" s="50">
        <v>4.3243243243243246E-2</v>
      </c>
      <c r="L131" s="112">
        <v>0.1081081081081081</v>
      </c>
      <c r="N131" s="296"/>
    </row>
    <row r="132" spans="1:14" x14ac:dyDescent="0.25">
      <c r="A132" s="74" t="s">
        <v>272</v>
      </c>
      <c r="B132" s="77" t="s">
        <v>273</v>
      </c>
      <c r="C132" s="76" t="s">
        <v>8</v>
      </c>
      <c r="D132" s="101">
        <v>175</v>
      </c>
      <c r="E132" s="46">
        <v>0</v>
      </c>
      <c r="F132" s="50">
        <v>0</v>
      </c>
      <c r="G132" s="50" t="s">
        <v>878</v>
      </c>
      <c r="H132" s="50">
        <v>0.51428571428571435</v>
      </c>
      <c r="I132" s="50">
        <v>0.2</v>
      </c>
      <c r="J132" s="50">
        <v>0</v>
      </c>
      <c r="K132" s="50" t="s">
        <v>878</v>
      </c>
      <c r="L132" s="112">
        <v>0.27428571428571424</v>
      </c>
      <c r="N132" s="296"/>
    </row>
    <row r="133" spans="1:14" x14ac:dyDescent="0.25">
      <c r="A133" s="74" t="s">
        <v>274</v>
      </c>
      <c r="B133" s="75" t="s">
        <v>275</v>
      </c>
      <c r="C133" s="76" t="s">
        <v>110</v>
      </c>
      <c r="D133" s="101">
        <v>107</v>
      </c>
      <c r="E133" s="46">
        <v>0</v>
      </c>
      <c r="F133" s="50">
        <v>0</v>
      </c>
      <c r="G133" s="50" t="s">
        <v>878</v>
      </c>
      <c r="H133" s="50">
        <v>0.66355140186915884</v>
      </c>
      <c r="I133" s="50">
        <v>0.21495327102803738</v>
      </c>
      <c r="J133" s="50" t="s">
        <v>878</v>
      </c>
      <c r="K133" s="50">
        <v>0</v>
      </c>
      <c r="L133" s="112">
        <v>7.476635514018691E-2</v>
      </c>
      <c r="N133" s="296"/>
    </row>
    <row r="134" spans="1:14" x14ac:dyDescent="0.25">
      <c r="A134" s="74" t="s">
        <v>276</v>
      </c>
      <c r="B134" s="75" t="s">
        <v>277</v>
      </c>
      <c r="C134" s="76" t="s">
        <v>14</v>
      </c>
      <c r="D134" s="101">
        <v>164</v>
      </c>
      <c r="E134" s="46" t="s">
        <v>878</v>
      </c>
      <c r="F134" s="50">
        <v>0.24390243902439024</v>
      </c>
      <c r="G134" s="50" t="s">
        <v>878</v>
      </c>
      <c r="H134" s="50">
        <v>0.3902439024390244</v>
      </c>
      <c r="I134" s="50">
        <v>0.21341463414634146</v>
      </c>
      <c r="J134" s="50">
        <v>0</v>
      </c>
      <c r="K134" s="50">
        <v>4.878048780487805E-2</v>
      </c>
      <c r="L134" s="112">
        <v>7.926829268292683E-2</v>
      </c>
      <c r="N134" s="296"/>
    </row>
    <row r="135" spans="1:14" x14ac:dyDescent="0.25">
      <c r="A135" s="74" t="s">
        <v>278</v>
      </c>
      <c r="B135" s="75" t="s">
        <v>279</v>
      </c>
      <c r="C135" s="76" t="s">
        <v>31</v>
      </c>
      <c r="D135" s="101">
        <v>111</v>
      </c>
      <c r="E135" s="46">
        <v>0</v>
      </c>
      <c r="F135" s="50">
        <v>0</v>
      </c>
      <c r="G135" s="50">
        <v>0</v>
      </c>
      <c r="H135" s="50">
        <v>0.81981981981981988</v>
      </c>
      <c r="I135" s="50">
        <v>0.16216216216216217</v>
      </c>
      <c r="J135" s="50">
        <v>0</v>
      </c>
      <c r="K135" s="50">
        <v>0</v>
      </c>
      <c r="L135" s="112" t="s">
        <v>878</v>
      </c>
      <c r="N135" s="296"/>
    </row>
    <row r="136" spans="1:14" x14ac:dyDescent="0.25">
      <c r="A136" s="74" t="s">
        <v>280</v>
      </c>
      <c r="B136" s="75" t="s">
        <v>281</v>
      </c>
      <c r="C136" s="76" t="s">
        <v>31</v>
      </c>
      <c r="D136" s="101">
        <v>43</v>
      </c>
      <c r="E136" s="46" t="s">
        <v>878</v>
      </c>
      <c r="F136" s="50">
        <v>0</v>
      </c>
      <c r="G136" s="50" t="s">
        <v>878</v>
      </c>
      <c r="H136" s="50">
        <v>0.60465116279069764</v>
      </c>
      <c r="I136" s="50">
        <v>0.23255813953488372</v>
      </c>
      <c r="J136" s="50">
        <v>0</v>
      </c>
      <c r="K136" s="50">
        <v>0</v>
      </c>
      <c r="L136" s="112" t="s">
        <v>878</v>
      </c>
      <c r="N136" s="296"/>
    </row>
    <row r="137" spans="1:14" x14ac:dyDescent="0.25">
      <c r="A137" s="74" t="s">
        <v>282</v>
      </c>
      <c r="B137" s="75" t="s">
        <v>283</v>
      </c>
      <c r="C137" s="76" t="s">
        <v>24</v>
      </c>
      <c r="D137" s="101">
        <v>111</v>
      </c>
      <c r="E137" s="46">
        <v>0</v>
      </c>
      <c r="F137" s="50" t="s">
        <v>878</v>
      </c>
      <c r="G137" s="50">
        <v>4.504504504504505E-2</v>
      </c>
      <c r="H137" s="50">
        <v>0.63963963963963966</v>
      </c>
      <c r="I137" s="50">
        <v>0.27927927927927931</v>
      </c>
      <c r="J137" s="50">
        <v>0</v>
      </c>
      <c r="K137" s="50">
        <v>0</v>
      </c>
      <c r="L137" s="112" t="s">
        <v>878</v>
      </c>
      <c r="N137" s="296"/>
    </row>
    <row r="138" spans="1:14" x14ac:dyDescent="0.25">
      <c r="A138" s="74" t="s">
        <v>284</v>
      </c>
      <c r="B138" s="75" t="s">
        <v>285</v>
      </c>
      <c r="C138" s="76" t="s">
        <v>69</v>
      </c>
      <c r="D138" s="101">
        <v>128</v>
      </c>
      <c r="E138" s="46">
        <v>0</v>
      </c>
      <c r="F138" s="50" t="s">
        <v>878</v>
      </c>
      <c r="G138" s="50" t="s">
        <v>878</v>
      </c>
      <c r="H138" s="50">
        <v>0.515625</v>
      </c>
      <c r="I138" s="50">
        <v>0.4296875</v>
      </c>
      <c r="J138" s="50">
        <v>0</v>
      </c>
      <c r="K138" s="50" t="s">
        <v>878</v>
      </c>
      <c r="L138" s="112" t="s">
        <v>878</v>
      </c>
      <c r="N138" s="296"/>
    </row>
    <row r="139" spans="1:14" x14ac:dyDescent="0.25">
      <c r="A139" s="74" t="s">
        <v>286</v>
      </c>
      <c r="B139" s="75" t="s">
        <v>287</v>
      </c>
      <c r="C139" s="76" t="s">
        <v>24</v>
      </c>
      <c r="D139" s="101">
        <v>168</v>
      </c>
      <c r="E139" s="46" t="s">
        <v>878</v>
      </c>
      <c r="F139" s="50" t="s">
        <v>878</v>
      </c>
      <c r="G139" s="50">
        <v>0</v>
      </c>
      <c r="H139" s="50">
        <v>0.36309523809523808</v>
      </c>
      <c r="I139" s="50">
        <v>0.54166666666666663</v>
      </c>
      <c r="J139" s="50" t="s">
        <v>878</v>
      </c>
      <c r="K139" s="50">
        <v>0</v>
      </c>
      <c r="L139" s="112">
        <v>7.7380952380952384E-2</v>
      </c>
      <c r="N139" s="296"/>
    </row>
    <row r="140" spans="1:14" x14ac:dyDescent="0.25">
      <c r="A140" s="74" t="s">
        <v>288</v>
      </c>
      <c r="B140" s="75" t="s">
        <v>289</v>
      </c>
      <c r="C140" s="76" t="s">
        <v>14</v>
      </c>
      <c r="D140" s="101">
        <v>152</v>
      </c>
      <c r="E140" s="46" t="s">
        <v>878</v>
      </c>
      <c r="F140" s="50">
        <v>0</v>
      </c>
      <c r="G140" s="50">
        <v>0</v>
      </c>
      <c r="H140" s="50">
        <v>0.65131578947368429</v>
      </c>
      <c r="I140" s="50">
        <v>0.31578947368421051</v>
      </c>
      <c r="J140" s="50" t="s">
        <v>878</v>
      </c>
      <c r="K140" s="50">
        <v>0</v>
      </c>
      <c r="L140" s="112" t="s">
        <v>878</v>
      </c>
      <c r="N140" s="296"/>
    </row>
    <row r="141" spans="1:14" x14ac:dyDescent="0.25">
      <c r="A141" s="74" t="s">
        <v>290</v>
      </c>
      <c r="B141" s="75" t="s">
        <v>291</v>
      </c>
      <c r="C141" s="76" t="s">
        <v>8</v>
      </c>
      <c r="D141" s="101">
        <v>202</v>
      </c>
      <c r="E141" s="46">
        <v>0</v>
      </c>
      <c r="F141" s="50">
        <v>5.9405940594059403E-2</v>
      </c>
      <c r="G141" s="50">
        <v>2.9702970297029702E-2</v>
      </c>
      <c r="H141" s="50">
        <v>0.65346534653465338</v>
      </c>
      <c r="I141" s="50">
        <v>0.20792079207920794</v>
      </c>
      <c r="J141" s="50">
        <v>0</v>
      </c>
      <c r="K141" s="50">
        <v>0</v>
      </c>
      <c r="L141" s="112">
        <v>4.9504950495049507E-2</v>
      </c>
      <c r="N141" s="296"/>
    </row>
    <row r="142" spans="1:14" x14ac:dyDescent="0.25">
      <c r="A142" s="74" t="s">
        <v>292</v>
      </c>
      <c r="B142" s="75" t="s">
        <v>293</v>
      </c>
      <c r="C142" s="76" t="s">
        <v>31</v>
      </c>
      <c r="D142" s="101">
        <v>99</v>
      </c>
      <c r="E142" s="46" t="s">
        <v>878</v>
      </c>
      <c r="F142" s="50" t="s">
        <v>878</v>
      </c>
      <c r="G142" s="50" t="s">
        <v>878</v>
      </c>
      <c r="H142" s="50">
        <v>0.73737373737373746</v>
      </c>
      <c r="I142" s="50">
        <v>0.2121212121212121</v>
      </c>
      <c r="J142" s="50">
        <v>0</v>
      </c>
      <c r="K142" s="50">
        <v>0</v>
      </c>
      <c r="L142" s="112">
        <v>0</v>
      </c>
      <c r="N142" s="296"/>
    </row>
    <row r="143" spans="1:14" x14ac:dyDescent="0.25">
      <c r="A143" s="74" t="s">
        <v>294</v>
      </c>
      <c r="B143" s="75" t="s">
        <v>295</v>
      </c>
      <c r="C143" s="76" t="s">
        <v>24</v>
      </c>
      <c r="D143" s="101">
        <v>208</v>
      </c>
      <c r="E143" s="46">
        <v>0</v>
      </c>
      <c r="F143" s="50">
        <v>5.2884615384615384E-2</v>
      </c>
      <c r="G143" s="50">
        <v>0.125</v>
      </c>
      <c r="H143" s="50">
        <v>0.59615384615384615</v>
      </c>
      <c r="I143" s="50">
        <v>0.16346153846153846</v>
      </c>
      <c r="J143" s="50">
        <v>0</v>
      </c>
      <c r="K143" s="50" t="s">
        <v>878</v>
      </c>
      <c r="L143" s="112">
        <v>4.3269230769230768E-2</v>
      </c>
      <c r="N143" s="296"/>
    </row>
    <row r="144" spans="1:14" x14ac:dyDescent="0.25">
      <c r="A144" s="74" t="s">
        <v>296</v>
      </c>
      <c r="B144" s="75" t="s">
        <v>297</v>
      </c>
      <c r="C144" s="76" t="s">
        <v>5</v>
      </c>
      <c r="D144" s="101">
        <v>37</v>
      </c>
      <c r="E144" s="46">
        <v>0</v>
      </c>
      <c r="F144" s="50" t="s">
        <v>878</v>
      </c>
      <c r="G144" s="50">
        <v>0</v>
      </c>
      <c r="H144" s="50">
        <v>0.64864864864864868</v>
      </c>
      <c r="I144" s="50">
        <v>0.27027027027027029</v>
      </c>
      <c r="J144" s="50">
        <v>0</v>
      </c>
      <c r="K144" s="50">
        <v>0</v>
      </c>
      <c r="L144" s="112" t="s">
        <v>878</v>
      </c>
      <c r="N144" s="296"/>
    </row>
    <row r="145" spans="1:14" x14ac:dyDescent="0.25">
      <c r="A145" s="74" t="s">
        <v>298</v>
      </c>
      <c r="B145" s="75" t="s">
        <v>299</v>
      </c>
      <c r="C145" s="76" t="s">
        <v>11</v>
      </c>
      <c r="D145" s="101">
        <v>219</v>
      </c>
      <c r="E145" s="46">
        <v>0</v>
      </c>
      <c r="F145" s="50">
        <v>0</v>
      </c>
      <c r="G145" s="50">
        <v>0</v>
      </c>
      <c r="H145" s="50">
        <v>0.17351598173515981</v>
      </c>
      <c r="I145" s="50">
        <v>0.1004566210045662</v>
      </c>
      <c r="J145" s="50">
        <v>0</v>
      </c>
      <c r="K145" s="50">
        <v>0</v>
      </c>
      <c r="L145" s="112">
        <v>0.72602739726027399</v>
      </c>
      <c r="N145" s="296"/>
    </row>
    <row r="146" spans="1:14" x14ac:dyDescent="0.25">
      <c r="A146" s="74" t="s">
        <v>300</v>
      </c>
      <c r="B146" s="75" t="s">
        <v>301</v>
      </c>
      <c r="C146" s="76" t="s">
        <v>5</v>
      </c>
      <c r="D146" s="101">
        <v>106</v>
      </c>
      <c r="E146" s="46">
        <v>0</v>
      </c>
      <c r="F146" s="50">
        <v>0</v>
      </c>
      <c r="G146" s="50" t="s">
        <v>878</v>
      </c>
      <c r="H146" s="50">
        <v>0.70754716981132082</v>
      </c>
      <c r="I146" s="50">
        <v>0.22641509433962262</v>
      </c>
      <c r="J146" s="50" t="s">
        <v>878</v>
      </c>
      <c r="K146" s="50">
        <v>0</v>
      </c>
      <c r="L146" s="112">
        <v>4.716981132075472E-2</v>
      </c>
      <c r="N146" s="296"/>
    </row>
    <row r="147" spans="1:14" x14ac:dyDescent="0.25">
      <c r="A147" s="74" t="s">
        <v>302</v>
      </c>
      <c r="B147" s="75" t="s">
        <v>303</v>
      </c>
      <c r="C147" s="76" t="s">
        <v>5</v>
      </c>
      <c r="D147" s="101">
        <v>177</v>
      </c>
      <c r="E147" s="46">
        <v>4.519774011299435E-2</v>
      </c>
      <c r="F147" s="50">
        <v>0.40112994350282483</v>
      </c>
      <c r="G147" s="50">
        <v>3.3898305084745763E-2</v>
      </c>
      <c r="H147" s="50">
        <v>0.2711864406779661</v>
      </c>
      <c r="I147" s="50">
        <v>0.20338983050847456</v>
      </c>
      <c r="J147" s="50">
        <v>0</v>
      </c>
      <c r="K147" s="50">
        <v>0</v>
      </c>
      <c r="L147" s="112">
        <v>4.519774011299435E-2</v>
      </c>
      <c r="N147" s="296"/>
    </row>
    <row r="148" spans="1:14" x14ac:dyDescent="0.25">
      <c r="A148" s="74" t="s">
        <v>304</v>
      </c>
      <c r="B148" s="75" t="s">
        <v>305</v>
      </c>
      <c r="C148" s="76" t="s">
        <v>5</v>
      </c>
      <c r="D148" s="101">
        <v>78</v>
      </c>
      <c r="E148" s="46">
        <v>0</v>
      </c>
      <c r="F148" s="50" t="s">
        <v>878</v>
      </c>
      <c r="G148" s="50">
        <v>8.9743589743589744E-2</v>
      </c>
      <c r="H148" s="50">
        <v>0.39743589743589747</v>
      </c>
      <c r="I148" s="50">
        <v>0.48717948717948717</v>
      </c>
      <c r="J148" s="50">
        <v>0</v>
      </c>
      <c r="K148" s="50">
        <v>0</v>
      </c>
      <c r="L148" s="112">
        <v>0</v>
      </c>
      <c r="N148" s="296"/>
    </row>
    <row r="149" spans="1:14" x14ac:dyDescent="0.25">
      <c r="A149" s="74" t="s">
        <v>306</v>
      </c>
      <c r="B149" s="75" t="s">
        <v>307</v>
      </c>
      <c r="C149" s="76" t="s">
        <v>5</v>
      </c>
      <c r="D149" s="101">
        <v>48</v>
      </c>
      <c r="E149" s="46">
        <v>0</v>
      </c>
      <c r="F149" s="50">
        <v>0</v>
      </c>
      <c r="G149" s="50">
        <v>0</v>
      </c>
      <c r="H149" s="50">
        <v>0.29166666666666669</v>
      </c>
      <c r="I149" s="50">
        <v>0.625</v>
      </c>
      <c r="J149" s="50">
        <v>0</v>
      </c>
      <c r="K149" s="50">
        <v>0</v>
      </c>
      <c r="L149" s="112" t="s">
        <v>878</v>
      </c>
      <c r="N149" s="296"/>
    </row>
    <row r="150" spans="1:14" x14ac:dyDescent="0.25">
      <c r="A150" s="74" t="s">
        <v>308</v>
      </c>
      <c r="B150" s="75" t="s">
        <v>309</v>
      </c>
      <c r="C150" s="76" t="s">
        <v>31</v>
      </c>
      <c r="D150" s="101">
        <v>131</v>
      </c>
      <c r="E150" s="46" t="s">
        <v>878</v>
      </c>
      <c r="F150" s="50">
        <v>0</v>
      </c>
      <c r="G150" s="50">
        <v>5.3435114503816793E-2</v>
      </c>
      <c r="H150" s="50">
        <v>0.77862595419847325</v>
      </c>
      <c r="I150" s="50">
        <v>6.106870229007634E-2</v>
      </c>
      <c r="J150" s="50">
        <v>0</v>
      </c>
      <c r="K150" s="50" t="s">
        <v>878</v>
      </c>
      <c r="L150" s="112">
        <v>6.106870229007634E-2</v>
      </c>
      <c r="N150" s="296"/>
    </row>
    <row r="151" spans="1:14" x14ac:dyDescent="0.25">
      <c r="A151" s="74" t="s">
        <v>310</v>
      </c>
      <c r="B151" s="75" t="s">
        <v>311</v>
      </c>
      <c r="C151" s="76" t="s">
        <v>5</v>
      </c>
      <c r="D151" s="101">
        <v>63</v>
      </c>
      <c r="E151" s="46">
        <v>0</v>
      </c>
      <c r="F151" s="50" t="s">
        <v>878</v>
      </c>
      <c r="G151" s="50">
        <v>0</v>
      </c>
      <c r="H151" s="50">
        <v>0.63492063492063489</v>
      </c>
      <c r="I151" s="50">
        <v>0.31746031746031744</v>
      </c>
      <c r="J151" s="50">
        <v>0</v>
      </c>
      <c r="K151" s="50">
        <v>0</v>
      </c>
      <c r="L151" s="112" t="s">
        <v>878</v>
      </c>
      <c r="N151" s="296"/>
    </row>
    <row r="152" spans="1:14" x14ac:dyDescent="0.25">
      <c r="A152" s="74" t="s">
        <v>312</v>
      </c>
      <c r="B152" s="75" t="s">
        <v>313</v>
      </c>
      <c r="C152" s="76" t="s">
        <v>31</v>
      </c>
      <c r="D152" s="101" t="s">
        <v>878</v>
      </c>
      <c r="E152" s="46">
        <v>0</v>
      </c>
      <c r="F152" s="50">
        <v>0</v>
      </c>
      <c r="G152" s="50">
        <v>0</v>
      </c>
      <c r="H152" s="50">
        <v>0</v>
      </c>
      <c r="I152" s="50" t="s">
        <v>878</v>
      </c>
      <c r="J152" s="50">
        <v>0</v>
      </c>
      <c r="K152" s="50">
        <v>0</v>
      </c>
      <c r="L152" s="112" t="s">
        <v>878</v>
      </c>
      <c r="N152" s="296"/>
    </row>
    <row r="153" spans="1:14" x14ac:dyDescent="0.25">
      <c r="A153" s="74" t="s">
        <v>314</v>
      </c>
      <c r="B153" s="75" t="s">
        <v>315</v>
      </c>
      <c r="C153" s="76" t="s">
        <v>31</v>
      </c>
      <c r="D153" s="101">
        <v>117</v>
      </c>
      <c r="E153" s="46">
        <v>0</v>
      </c>
      <c r="F153" s="50">
        <v>0</v>
      </c>
      <c r="G153" s="50">
        <v>0</v>
      </c>
      <c r="H153" s="50">
        <v>0.69230769230769229</v>
      </c>
      <c r="I153" s="50">
        <v>0.17948717948717949</v>
      </c>
      <c r="J153" s="50">
        <v>0</v>
      </c>
      <c r="K153" s="50">
        <v>0</v>
      </c>
      <c r="L153" s="112">
        <v>0.12820512820512822</v>
      </c>
      <c r="N153" s="296"/>
    </row>
    <row r="154" spans="1:14" x14ac:dyDescent="0.25">
      <c r="A154" s="74" t="s">
        <v>316</v>
      </c>
      <c r="B154" s="75" t="s">
        <v>317</v>
      </c>
      <c r="C154" s="76" t="s">
        <v>8</v>
      </c>
      <c r="D154" s="101">
        <v>84</v>
      </c>
      <c r="E154" s="46">
        <v>0</v>
      </c>
      <c r="F154" s="50">
        <v>0</v>
      </c>
      <c r="G154" s="50">
        <v>0</v>
      </c>
      <c r="H154" s="50">
        <v>0.95238095238095244</v>
      </c>
      <c r="I154" s="50" t="s">
        <v>878</v>
      </c>
      <c r="J154" s="50">
        <v>0</v>
      </c>
      <c r="K154" s="50">
        <v>0</v>
      </c>
      <c r="L154" s="112" t="s">
        <v>878</v>
      </c>
      <c r="N154" s="296"/>
    </row>
    <row r="155" spans="1:14" x14ac:dyDescent="0.25">
      <c r="A155" s="74" t="s">
        <v>318</v>
      </c>
      <c r="B155" s="75" t="s">
        <v>319</v>
      </c>
      <c r="C155" s="76" t="s">
        <v>31</v>
      </c>
      <c r="D155" s="101">
        <v>111</v>
      </c>
      <c r="E155" s="46">
        <v>0</v>
      </c>
      <c r="F155" s="50">
        <v>0</v>
      </c>
      <c r="G155" s="50">
        <v>0</v>
      </c>
      <c r="H155" s="50">
        <v>0.61261261261261257</v>
      </c>
      <c r="I155" s="50">
        <v>0.35135135135135137</v>
      </c>
      <c r="J155" s="50">
        <v>0</v>
      </c>
      <c r="K155" s="50">
        <v>0</v>
      </c>
      <c r="L155" s="112" t="s">
        <v>878</v>
      </c>
      <c r="N155" s="296"/>
    </row>
    <row r="156" spans="1:14" x14ac:dyDescent="0.25">
      <c r="A156" s="74" t="s">
        <v>320</v>
      </c>
      <c r="B156" s="75" t="s">
        <v>321</v>
      </c>
      <c r="C156" s="76" t="s">
        <v>31</v>
      </c>
      <c r="D156" s="101">
        <v>490</v>
      </c>
      <c r="E156" s="46">
        <v>0</v>
      </c>
      <c r="F156" s="50">
        <v>0.24489795918367346</v>
      </c>
      <c r="G156" s="50" t="s">
        <v>878</v>
      </c>
      <c r="H156" s="50">
        <v>1.4285714285714285E-2</v>
      </c>
      <c r="I156" s="50">
        <v>0.67142857142857137</v>
      </c>
      <c r="J156" s="50">
        <v>0</v>
      </c>
      <c r="K156" s="50">
        <v>0</v>
      </c>
      <c r="L156" s="112">
        <v>6.7346938775510207E-2</v>
      </c>
      <c r="N156" s="296"/>
    </row>
    <row r="157" spans="1:14" x14ac:dyDescent="0.25">
      <c r="A157" s="74" t="s">
        <v>322</v>
      </c>
      <c r="B157" s="75" t="s">
        <v>323</v>
      </c>
      <c r="C157" s="76" t="s">
        <v>31</v>
      </c>
      <c r="D157" s="101">
        <v>218</v>
      </c>
      <c r="E157" s="46">
        <v>0</v>
      </c>
      <c r="F157" s="50" t="s">
        <v>878</v>
      </c>
      <c r="G157" s="50">
        <v>0</v>
      </c>
      <c r="H157" s="50">
        <v>0.54128440366972475</v>
      </c>
      <c r="I157" s="50">
        <v>0.41284403669724767</v>
      </c>
      <c r="J157" s="50">
        <v>0</v>
      </c>
      <c r="K157" s="50">
        <v>0</v>
      </c>
      <c r="L157" s="112">
        <v>4.1284403669724766E-2</v>
      </c>
      <c r="N157" s="296"/>
    </row>
    <row r="158" spans="1:14" x14ac:dyDescent="0.25">
      <c r="A158" s="74" t="s">
        <v>324</v>
      </c>
      <c r="B158" s="75" t="s">
        <v>325</v>
      </c>
      <c r="C158" s="76" t="s">
        <v>31</v>
      </c>
      <c r="D158" s="101">
        <v>120</v>
      </c>
      <c r="E158" s="46">
        <v>0</v>
      </c>
      <c r="F158" s="50">
        <v>0</v>
      </c>
      <c r="G158" s="50" t="s">
        <v>878</v>
      </c>
      <c r="H158" s="50">
        <v>0.65</v>
      </c>
      <c r="I158" s="50">
        <v>0.28333333333333333</v>
      </c>
      <c r="J158" s="50">
        <v>0</v>
      </c>
      <c r="K158" s="50">
        <v>0</v>
      </c>
      <c r="L158" s="112">
        <v>5.8333333333333327E-2</v>
      </c>
      <c r="N158" s="296"/>
    </row>
    <row r="159" spans="1:14" x14ac:dyDescent="0.25">
      <c r="A159" s="74" t="s">
        <v>326</v>
      </c>
      <c r="B159" s="75" t="s">
        <v>327</v>
      </c>
      <c r="C159" s="76" t="s">
        <v>31</v>
      </c>
      <c r="D159" s="101">
        <v>235</v>
      </c>
      <c r="E159" s="46">
        <v>0.63404255319148939</v>
      </c>
      <c r="F159" s="50" t="s">
        <v>878</v>
      </c>
      <c r="G159" s="50">
        <v>0</v>
      </c>
      <c r="H159" s="50">
        <v>0.2893617021276596</v>
      </c>
      <c r="I159" s="50" t="s">
        <v>878</v>
      </c>
      <c r="J159" s="50">
        <v>0</v>
      </c>
      <c r="K159" s="50">
        <v>0</v>
      </c>
      <c r="L159" s="112">
        <v>6.3829787234042548E-2</v>
      </c>
      <c r="N159" s="296"/>
    </row>
    <row r="160" spans="1:14" x14ac:dyDescent="0.25">
      <c r="A160" s="74" t="s">
        <v>328</v>
      </c>
      <c r="B160" s="75" t="s">
        <v>329</v>
      </c>
      <c r="C160" s="76" t="s">
        <v>31</v>
      </c>
      <c r="D160" s="101">
        <v>183</v>
      </c>
      <c r="E160" s="46">
        <v>0</v>
      </c>
      <c r="F160" s="50" t="s">
        <v>878</v>
      </c>
      <c r="G160" s="50">
        <v>0</v>
      </c>
      <c r="H160" s="50">
        <v>0.76502732240437155</v>
      </c>
      <c r="I160" s="50">
        <v>0.19125683060109289</v>
      </c>
      <c r="J160" s="50">
        <v>0</v>
      </c>
      <c r="K160" s="50">
        <v>0</v>
      </c>
      <c r="L160" s="112">
        <v>3.825136612021858E-2</v>
      </c>
      <c r="N160" s="296"/>
    </row>
    <row r="161" spans="1:14" x14ac:dyDescent="0.25">
      <c r="A161" s="74" t="s">
        <v>330</v>
      </c>
      <c r="B161" s="75" t="s">
        <v>331</v>
      </c>
      <c r="C161" s="76" t="s">
        <v>11</v>
      </c>
      <c r="D161" s="101">
        <v>213</v>
      </c>
      <c r="E161" s="46" t="s">
        <v>878</v>
      </c>
      <c r="F161" s="50">
        <v>2.8169014084507039E-2</v>
      </c>
      <c r="G161" s="50">
        <v>2.8169014084507039E-2</v>
      </c>
      <c r="H161" s="50">
        <v>0.50704225352112675</v>
      </c>
      <c r="I161" s="50">
        <v>0.36150234741784038</v>
      </c>
      <c r="J161" s="50">
        <v>0</v>
      </c>
      <c r="K161" s="50">
        <v>2.3474178403755871E-2</v>
      </c>
      <c r="L161" s="112">
        <v>4.2253521126760563E-2</v>
      </c>
      <c r="N161" s="296"/>
    </row>
    <row r="162" spans="1:14" x14ac:dyDescent="0.25">
      <c r="A162" s="74" t="s">
        <v>332</v>
      </c>
      <c r="B162" s="75" t="s">
        <v>333</v>
      </c>
      <c r="C162" s="76" t="s">
        <v>8</v>
      </c>
      <c r="D162" s="101">
        <v>127</v>
      </c>
      <c r="E162" s="46">
        <v>7.0866141732283464E-2</v>
      </c>
      <c r="F162" s="50" t="s">
        <v>878</v>
      </c>
      <c r="G162" s="50" t="s">
        <v>878</v>
      </c>
      <c r="H162" s="50">
        <v>0.40944881889763779</v>
      </c>
      <c r="I162" s="50">
        <v>0.34645669291338588</v>
      </c>
      <c r="J162" s="50">
        <v>0</v>
      </c>
      <c r="K162" s="50" t="s">
        <v>878</v>
      </c>
      <c r="L162" s="112">
        <v>0.11811023622047244</v>
      </c>
      <c r="N162" s="296"/>
    </row>
    <row r="163" spans="1:14" x14ac:dyDescent="0.25">
      <c r="A163" s="74" t="s">
        <v>334</v>
      </c>
      <c r="B163" s="75" t="s">
        <v>335</v>
      </c>
      <c r="C163" s="76" t="s">
        <v>110</v>
      </c>
      <c r="D163" s="101">
        <v>169</v>
      </c>
      <c r="E163" s="46">
        <v>0</v>
      </c>
      <c r="F163" s="50">
        <v>0</v>
      </c>
      <c r="G163" s="50">
        <v>0</v>
      </c>
      <c r="H163" s="50">
        <v>0.64497041420118351</v>
      </c>
      <c r="I163" s="50">
        <v>0.28994082840236685</v>
      </c>
      <c r="J163" s="50">
        <v>0</v>
      </c>
      <c r="K163" s="50">
        <v>0</v>
      </c>
      <c r="L163" s="112">
        <v>6.5088757396449703E-2</v>
      </c>
      <c r="N163" s="296"/>
    </row>
    <row r="164" spans="1:14" x14ac:dyDescent="0.25">
      <c r="A164" s="74" t="s">
        <v>336</v>
      </c>
      <c r="B164" s="75" t="s">
        <v>337</v>
      </c>
      <c r="C164" s="76" t="s">
        <v>69</v>
      </c>
      <c r="D164" s="101">
        <v>191</v>
      </c>
      <c r="E164" s="46" t="s">
        <v>878</v>
      </c>
      <c r="F164" s="50" t="s">
        <v>878</v>
      </c>
      <c r="G164" s="50">
        <v>0</v>
      </c>
      <c r="H164" s="50">
        <v>0.47643979057591623</v>
      </c>
      <c r="I164" s="50">
        <v>0.46596858638743455</v>
      </c>
      <c r="J164" s="50">
        <v>0</v>
      </c>
      <c r="K164" s="50">
        <v>0</v>
      </c>
      <c r="L164" s="112">
        <v>4.1884816753926704E-2</v>
      </c>
      <c r="N164" s="296"/>
    </row>
    <row r="165" spans="1:14" x14ac:dyDescent="0.25">
      <c r="A165" s="74" t="s">
        <v>338</v>
      </c>
      <c r="B165" s="75" t="s">
        <v>339</v>
      </c>
      <c r="C165" s="76" t="s">
        <v>69</v>
      </c>
      <c r="D165" s="101">
        <v>115</v>
      </c>
      <c r="E165" s="46" t="s">
        <v>878</v>
      </c>
      <c r="F165" s="50">
        <v>0</v>
      </c>
      <c r="G165" s="50">
        <v>0</v>
      </c>
      <c r="H165" s="50">
        <v>0.71304347826086956</v>
      </c>
      <c r="I165" s="50">
        <v>0.20869565217391306</v>
      </c>
      <c r="J165" s="50">
        <v>0</v>
      </c>
      <c r="K165" s="50">
        <v>0</v>
      </c>
      <c r="L165" s="112">
        <v>6.0869565217391307E-2</v>
      </c>
      <c r="N165" s="296"/>
    </row>
    <row r="166" spans="1:14" x14ac:dyDescent="0.25">
      <c r="A166" s="74" t="s">
        <v>340</v>
      </c>
      <c r="B166" s="75" t="s">
        <v>341</v>
      </c>
      <c r="C166" s="76" t="s">
        <v>69</v>
      </c>
      <c r="D166" s="101">
        <v>130</v>
      </c>
      <c r="E166" s="46">
        <v>0</v>
      </c>
      <c r="F166" s="50">
        <v>0</v>
      </c>
      <c r="G166" s="50">
        <v>0</v>
      </c>
      <c r="H166" s="50">
        <v>0.61538461538461542</v>
      </c>
      <c r="I166" s="50">
        <v>0.36153846153846153</v>
      </c>
      <c r="J166" s="50">
        <v>0</v>
      </c>
      <c r="K166" s="50">
        <v>0</v>
      </c>
      <c r="L166" s="112" t="s">
        <v>878</v>
      </c>
      <c r="N166" s="296"/>
    </row>
    <row r="167" spans="1:14" x14ac:dyDescent="0.25">
      <c r="A167" s="74" t="s">
        <v>342</v>
      </c>
      <c r="B167" s="75" t="s">
        <v>343</v>
      </c>
      <c r="C167" s="76" t="s">
        <v>11</v>
      </c>
      <c r="D167" s="101">
        <v>110</v>
      </c>
      <c r="E167" s="46">
        <v>0</v>
      </c>
      <c r="F167" s="50" t="s">
        <v>878</v>
      </c>
      <c r="G167" s="50" t="s">
        <v>878</v>
      </c>
      <c r="H167" s="50">
        <v>0.57272727272727275</v>
      </c>
      <c r="I167" s="50">
        <v>0.35454545454545455</v>
      </c>
      <c r="J167" s="50" t="s">
        <v>878</v>
      </c>
      <c r="K167" s="50">
        <v>0</v>
      </c>
      <c r="L167" s="112" t="s">
        <v>878</v>
      </c>
      <c r="N167" s="296"/>
    </row>
    <row r="168" spans="1:14" x14ac:dyDescent="0.25">
      <c r="A168" s="74" t="s">
        <v>344</v>
      </c>
      <c r="B168" s="75" t="s">
        <v>345</v>
      </c>
      <c r="C168" s="76" t="s">
        <v>5</v>
      </c>
      <c r="D168" s="101">
        <v>79</v>
      </c>
      <c r="E168" s="46">
        <v>0</v>
      </c>
      <c r="F168" s="50">
        <v>0</v>
      </c>
      <c r="G168" s="50" t="s">
        <v>878</v>
      </c>
      <c r="H168" s="50">
        <v>0.30379746835443039</v>
      </c>
      <c r="I168" s="50">
        <v>0.65822784810126578</v>
      </c>
      <c r="J168" s="50">
        <v>0</v>
      </c>
      <c r="K168" s="50">
        <v>0</v>
      </c>
      <c r="L168" s="112" t="s">
        <v>878</v>
      </c>
      <c r="N168" s="296"/>
    </row>
    <row r="169" spans="1:14" x14ac:dyDescent="0.25">
      <c r="A169" s="74" t="s">
        <v>346</v>
      </c>
      <c r="B169" s="75" t="s">
        <v>347</v>
      </c>
      <c r="C169" s="76" t="s">
        <v>31</v>
      </c>
      <c r="D169" s="101">
        <v>109</v>
      </c>
      <c r="E169" s="46" t="s">
        <v>878</v>
      </c>
      <c r="F169" s="50" t="s">
        <v>878</v>
      </c>
      <c r="G169" s="50">
        <v>0</v>
      </c>
      <c r="H169" s="50">
        <v>0.59633027522935778</v>
      </c>
      <c r="I169" s="50">
        <v>0.28440366972477066</v>
      </c>
      <c r="J169" s="50">
        <v>0</v>
      </c>
      <c r="K169" s="50">
        <v>0</v>
      </c>
      <c r="L169" s="112">
        <v>5.5045871559633024E-2</v>
      </c>
      <c r="N169" s="296"/>
    </row>
    <row r="170" spans="1:14" x14ac:dyDescent="0.25">
      <c r="A170" s="74" t="s">
        <v>348</v>
      </c>
      <c r="B170" s="75" t="s">
        <v>349</v>
      </c>
      <c r="C170" s="76" t="s">
        <v>24</v>
      </c>
      <c r="D170" s="101">
        <v>103</v>
      </c>
      <c r="E170" s="46">
        <v>0</v>
      </c>
      <c r="F170" s="50">
        <v>0</v>
      </c>
      <c r="G170" s="50" t="s">
        <v>878</v>
      </c>
      <c r="H170" s="50">
        <v>0.49514563106796117</v>
      </c>
      <c r="I170" s="50">
        <v>0.33980582524271846</v>
      </c>
      <c r="J170" s="50">
        <v>0</v>
      </c>
      <c r="K170" s="50">
        <v>0</v>
      </c>
      <c r="L170" s="112">
        <v>0.14563106796116507</v>
      </c>
      <c r="N170" s="296"/>
    </row>
    <row r="171" spans="1:14" x14ac:dyDescent="0.25">
      <c r="A171" s="74" t="s">
        <v>350</v>
      </c>
      <c r="B171" s="75" t="s">
        <v>351</v>
      </c>
      <c r="C171" s="76" t="s">
        <v>31</v>
      </c>
      <c r="D171" s="101">
        <v>289</v>
      </c>
      <c r="E171" s="46" t="s">
        <v>878</v>
      </c>
      <c r="F171" s="50">
        <v>1.7301038062283738E-2</v>
      </c>
      <c r="G171" s="50" t="s">
        <v>878</v>
      </c>
      <c r="H171" s="50">
        <v>0.77854671280276821</v>
      </c>
      <c r="I171" s="50">
        <v>0.12110726643598616</v>
      </c>
      <c r="J171" s="50">
        <v>0</v>
      </c>
      <c r="K171" s="50" t="s">
        <v>878</v>
      </c>
      <c r="L171" s="112">
        <v>5.8823529411764712E-2</v>
      </c>
      <c r="N171" s="296"/>
    </row>
    <row r="172" spans="1:14" x14ac:dyDescent="0.25">
      <c r="A172" s="74" t="s">
        <v>352</v>
      </c>
      <c r="B172" s="75" t="s">
        <v>353</v>
      </c>
      <c r="C172" s="76" t="s">
        <v>24</v>
      </c>
      <c r="D172" s="101">
        <v>273</v>
      </c>
      <c r="E172" s="46">
        <v>2.9304029304029301E-2</v>
      </c>
      <c r="F172" s="50">
        <v>1.8315018315018316E-2</v>
      </c>
      <c r="G172" s="50">
        <v>2.197802197802198E-2</v>
      </c>
      <c r="H172" s="50">
        <v>0.65934065934065922</v>
      </c>
      <c r="I172" s="50">
        <v>0.23076923076923075</v>
      </c>
      <c r="J172" s="50">
        <v>0</v>
      </c>
      <c r="K172" s="50" t="s">
        <v>878</v>
      </c>
      <c r="L172" s="112">
        <v>2.5641025641025644E-2</v>
      </c>
      <c r="N172" s="296"/>
    </row>
    <row r="173" spans="1:14" x14ac:dyDescent="0.25">
      <c r="A173" s="74" t="s">
        <v>354</v>
      </c>
      <c r="B173" s="75" t="s">
        <v>355</v>
      </c>
      <c r="C173" s="76" t="s">
        <v>21</v>
      </c>
      <c r="D173" s="101">
        <v>286</v>
      </c>
      <c r="E173" s="46" t="s">
        <v>878</v>
      </c>
      <c r="F173" s="50">
        <v>6.6433566433566432E-2</v>
      </c>
      <c r="G173" s="50">
        <v>0</v>
      </c>
      <c r="H173" s="50">
        <v>0.66783216783216792</v>
      </c>
      <c r="I173" s="50">
        <v>0.16433566433566432</v>
      </c>
      <c r="J173" s="50">
        <v>0</v>
      </c>
      <c r="K173" s="50" t="s">
        <v>878</v>
      </c>
      <c r="L173" s="112">
        <v>9.4405594405594401E-2</v>
      </c>
      <c r="N173" s="296"/>
    </row>
    <row r="174" spans="1:14" x14ac:dyDescent="0.25">
      <c r="A174" s="74" t="s">
        <v>356</v>
      </c>
      <c r="B174" s="75" t="s">
        <v>357</v>
      </c>
      <c r="C174" s="76" t="s">
        <v>69</v>
      </c>
      <c r="D174" s="101">
        <v>142</v>
      </c>
      <c r="E174" s="46">
        <v>0</v>
      </c>
      <c r="F174" s="50">
        <v>0</v>
      </c>
      <c r="G174" s="50">
        <v>0.18309859154929575</v>
      </c>
      <c r="H174" s="50">
        <v>0.72535211267605637</v>
      </c>
      <c r="I174" s="50">
        <v>0</v>
      </c>
      <c r="J174" s="50" t="s">
        <v>878</v>
      </c>
      <c r="K174" s="50">
        <v>0</v>
      </c>
      <c r="L174" s="112">
        <v>8.4507042253521125E-2</v>
      </c>
      <c r="N174" s="296"/>
    </row>
    <row r="175" spans="1:14" x14ac:dyDescent="0.25">
      <c r="A175" s="106" t="s">
        <v>358</v>
      </c>
      <c r="B175" s="107" t="s">
        <v>359</v>
      </c>
      <c r="C175" s="78" t="s">
        <v>110</v>
      </c>
      <c r="D175" s="101">
        <v>259</v>
      </c>
      <c r="E175" s="46">
        <v>0</v>
      </c>
      <c r="F175" s="50">
        <v>0</v>
      </c>
      <c r="G175" s="50">
        <v>0</v>
      </c>
      <c r="H175" s="50">
        <v>0.52123552123552119</v>
      </c>
      <c r="I175" s="50">
        <v>0.37065637065637064</v>
      </c>
      <c r="J175" s="50">
        <v>0</v>
      </c>
      <c r="K175" s="50">
        <v>0</v>
      </c>
      <c r="L175" s="112">
        <v>0.1081081081081081</v>
      </c>
      <c r="N175" s="296"/>
    </row>
    <row r="176" spans="1:14" x14ac:dyDescent="0.25">
      <c r="A176" s="79"/>
      <c r="B176" s="108"/>
      <c r="C176" s="56" t="s">
        <v>8</v>
      </c>
      <c r="D176" s="101">
        <v>3078</v>
      </c>
      <c r="E176" s="46">
        <v>1.1046133853151396E-2</v>
      </c>
      <c r="F176" s="50">
        <v>2.7290448343079921E-2</v>
      </c>
      <c r="G176" s="50">
        <v>2.2417153996101367E-2</v>
      </c>
      <c r="H176" s="50">
        <v>0.58934372969460691</v>
      </c>
      <c r="I176" s="50">
        <v>0.26120857699805067</v>
      </c>
      <c r="J176" s="50">
        <v>2.5990903183885639E-3</v>
      </c>
      <c r="K176" s="50">
        <v>5.8479532163742687E-3</v>
      </c>
      <c r="L176" s="112">
        <v>8.0246913580246909E-2</v>
      </c>
      <c r="N176" s="296"/>
    </row>
    <row r="177" spans="1:14" x14ac:dyDescent="0.25">
      <c r="A177" s="80"/>
      <c r="B177" s="75"/>
      <c r="C177" s="45" t="s">
        <v>14</v>
      </c>
      <c r="D177" s="101">
        <v>1811</v>
      </c>
      <c r="E177" s="46">
        <v>4.5278851463279951E-2</v>
      </c>
      <c r="F177" s="50">
        <v>6.791827719491994E-2</v>
      </c>
      <c r="G177" s="50">
        <v>1.0491441192711209E-2</v>
      </c>
      <c r="H177" s="50">
        <v>0.49088901159580345</v>
      </c>
      <c r="I177" s="50">
        <v>0.31639977912755385</v>
      </c>
      <c r="J177" s="50" t="s">
        <v>878</v>
      </c>
      <c r="K177" s="50">
        <v>6.6261733848702372E-3</v>
      </c>
      <c r="L177" s="112">
        <v>6.1844284925455552E-2</v>
      </c>
      <c r="N177" s="296"/>
    </row>
    <row r="178" spans="1:14" x14ac:dyDescent="0.25">
      <c r="A178" s="80"/>
      <c r="B178" s="75"/>
      <c r="C178" s="45" t="s">
        <v>31</v>
      </c>
      <c r="D178" s="101">
        <v>5847</v>
      </c>
      <c r="E178" s="46">
        <v>3.8310244569864892E-2</v>
      </c>
      <c r="F178" s="50">
        <v>4.942705661022747E-2</v>
      </c>
      <c r="G178" s="50">
        <v>8.5513938772019838E-3</v>
      </c>
      <c r="H178" s="50">
        <v>0.51205746536685481</v>
      </c>
      <c r="I178" s="50">
        <v>0.25739695570377974</v>
      </c>
      <c r="J178" s="50" t="s">
        <v>878</v>
      </c>
      <c r="K178" s="50">
        <v>6.3280314691294684E-3</v>
      </c>
      <c r="L178" s="112">
        <v>0.12758679664785361</v>
      </c>
      <c r="N178" s="296"/>
    </row>
    <row r="179" spans="1:14" x14ac:dyDescent="0.25">
      <c r="A179" s="80"/>
      <c r="B179" s="75"/>
      <c r="C179" s="45" t="s">
        <v>50</v>
      </c>
      <c r="D179" s="101">
        <v>1588</v>
      </c>
      <c r="E179" s="46">
        <v>2.2670025188916875E-2</v>
      </c>
      <c r="F179" s="50">
        <v>8.3753148614609571E-2</v>
      </c>
      <c r="G179" s="50">
        <v>5.1637279596977323E-2</v>
      </c>
      <c r="H179" s="50">
        <v>0.46914357682619645</v>
      </c>
      <c r="I179" s="50">
        <v>0.32052896725440805</v>
      </c>
      <c r="J179" s="50">
        <v>0</v>
      </c>
      <c r="K179" s="50">
        <v>3.1486146095717881E-3</v>
      </c>
      <c r="L179" s="112">
        <v>4.9118387909319897E-2</v>
      </c>
      <c r="N179" s="296"/>
    </row>
    <row r="180" spans="1:14" x14ac:dyDescent="0.25">
      <c r="A180" s="80"/>
      <c r="B180" s="75"/>
      <c r="C180" s="45" t="s">
        <v>24</v>
      </c>
      <c r="D180" s="101">
        <v>3386</v>
      </c>
      <c r="E180" s="46">
        <v>3.8098050797401063E-2</v>
      </c>
      <c r="F180" s="50">
        <v>6.0543414057885415E-2</v>
      </c>
      <c r="G180" s="50">
        <v>2.8647371529828707E-2</v>
      </c>
      <c r="H180" s="50">
        <v>0.5502067336089782</v>
      </c>
      <c r="I180" s="50">
        <v>0.25782634376845837</v>
      </c>
      <c r="J180" s="50" t="s">
        <v>878</v>
      </c>
      <c r="K180" s="50">
        <v>7.6786769049025398E-3</v>
      </c>
      <c r="L180" s="112">
        <v>5.6113408151210867E-2</v>
      </c>
      <c r="N180" s="296"/>
    </row>
    <row r="181" spans="1:14" x14ac:dyDescent="0.25">
      <c r="A181" s="80"/>
      <c r="B181" s="75"/>
      <c r="C181" s="45" t="s">
        <v>21</v>
      </c>
      <c r="D181" s="101">
        <v>2347</v>
      </c>
      <c r="E181" s="46">
        <v>2.3860247123988071E-2</v>
      </c>
      <c r="F181" s="50">
        <v>1.7043033659991477E-2</v>
      </c>
      <c r="G181" s="50">
        <v>1.6190881976991905E-2</v>
      </c>
      <c r="H181" s="50">
        <v>0.56838517256071586</v>
      </c>
      <c r="I181" s="50">
        <v>0.26885385598636558</v>
      </c>
      <c r="J181" s="50">
        <v>0</v>
      </c>
      <c r="K181" s="50" t="s">
        <v>878</v>
      </c>
      <c r="L181" s="112">
        <v>0.10438858116744781</v>
      </c>
      <c r="N181" s="296"/>
    </row>
    <row r="182" spans="1:14" x14ac:dyDescent="0.25">
      <c r="A182" s="80"/>
      <c r="B182" s="75"/>
      <c r="C182" s="45" t="s">
        <v>110</v>
      </c>
      <c r="D182" s="101">
        <v>2186</v>
      </c>
      <c r="E182" s="46">
        <v>2.7447392497712718E-3</v>
      </c>
      <c r="F182" s="50">
        <v>5.1692589204025613E-2</v>
      </c>
      <c r="G182" s="50">
        <v>1.2808783165599269E-2</v>
      </c>
      <c r="H182" s="50">
        <v>0.55718206770356815</v>
      </c>
      <c r="I182" s="50">
        <v>0.28042086001829825</v>
      </c>
      <c r="J182" s="50" t="s">
        <v>878</v>
      </c>
      <c r="K182" s="50">
        <v>2.2872827081427262E-3</v>
      </c>
      <c r="L182" s="112">
        <v>9.1948764867337593E-2</v>
      </c>
      <c r="N182" s="296"/>
    </row>
    <row r="183" spans="1:14" x14ac:dyDescent="0.25">
      <c r="A183" s="80"/>
      <c r="B183" s="75"/>
      <c r="C183" s="45" t="s">
        <v>69</v>
      </c>
      <c r="D183" s="101">
        <v>2801</v>
      </c>
      <c r="E183" s="46">
        <v>4.9982149232416992E-3</v>
      </c>
      <c r="F183" s="50">
        <v>2.6419136022848982E-2</v>
      </c>
      <c r="G183" s="50">
        <v>1.4994644769725098E-2</v>
      </c>
      <c r="H183" s="50">
        <v>0.59514459121742236</v>
      </c>
      <c r="I183" s="50">
        <v>0.28704034273473761</v>
      </c>
      <c r="J183" s="50" t="s">
        <v>878</v>
      </c>
      <c r="K183" s="50">
        <v>3.9271688682613352E-3</v>
      </c>
      <c r="L183" s="112">
        <v>6.711888611210283E-2</v>
      </c>
      <c r="N183" s="296"/>
    </row>
    <row r="184" spans="1:14" x14ac:dyDescent="0.25">
      <c r="A184" s="84"/>
      <c r="B184" s="109"/>
      <c r="C184" s="58" t="s">
        <v>11</v>
      </c>
      <c r="D184" s="101">
        <v>2698</v>
      </c>
      <c r="E184" s="46">
        <v>2.5945144551519643E-3</v>
      </c>
      <c r="F184" s="50">
        <v>1.630837657524092E-2</v>
      </c>
      <c r="G184" s="50">
        <v>8.5248332097850252E-3</v>
      </c>
      <c r="H184" s="50">
        <v>0.53039288361749437</v>
      </c>
      <c r="I184" s="50">
        <v>0.32616753150481842</v>
      </c>
      <c r="J184" s="50">
        <v>2.5945144551519643E-3</v>
      </c>
      <c r="K184" s="50">
        <v>3.335804299481097E-3</v>
      </c>
      <c r="L184" s="112">
        <v>0.11008154188287621</v>
      </c>
      <c r="N184" s="296"/>
    </row>
    <row r="185" spans="1:14" x14ac:dyDescent="0.25">
      <c r="A185" s="79"/>
      <c r="B185" s="108"/>
      <c r="C185" s="59" t="s">
        <v>410</v>
      </c>
      <c r="D185" s="101">
        <v>25742</v>
      </c>
      <c r="E185" s="46">
        <v>2.2842048014917259E-2</v>
      </c>
      <c r="F185" s="50">
        <v>4.2925957579053688E-2</v>
      </c>
      <c r="G185" s="50">
        <v>1.7403465154222669E-2</v>
      </c>
      <c r="H185" s="50">
        <v>0.54211017014994956</v>
      </c>
      <c r="I185" s="50">
        <v>0.27938777095796752</v>
      </c>
      <c r="J185" s="50">
        <v>9.3232849040478596E-4</v>
      </c>
      <c r="K185" s="50">
        <v>4.8947245746251257E-3</v>
      </c>
      <c r="L185" s="112">
        <v>8.9503535078859442E-2</v>
      </c>
      <c r="N185" s="296"/>
    </row>
    <row r="186" spans="1:14" x14ac:dyDescent="0.25">
      <c r="A186" s="80"/>
      <c r="B186" s="75"/>
      <c r="C186" s="60" t="s">
        <v>5</v>
      </c>
      <c r="D186" s="101">
        <v>1373</v>
      </c>
      <c r="E186" s="46">
        <v>1.529497450837582E-2</v>
      </c>
      <c r="F186" s="50">
        <v>0.11798980335032776</v>
      </c>
      <c r="G186" s="50">
        <v>2.3306627822286964E-2</v>
      </c>
      <c r="H186" s="50">
        <v>0.49599417334304441</v>
      </c>
      <c r="I186" s="50">
        <v>0.30152949745083757</v>
      </c>
      <c r="J186" s="50" t="s">
        <v>878</v>
      </c>
      <c r="K186" s="50">
        <v>0</v>
      </c>
      <c r="L186" s="112">
        <v>4.5156591405680985E-2</v>
      </c>
      <c r="N186" s="296"/>
    </row>
    <row r="187" spans="1:14" x14ac:dyDescent="0.25">
      <c r="A187" s="84"/>
      <c r="B187" s="109"/>
      <c r="C187" s="61" t="s">
        <v>360</v>
      </c>
      <c r="D187" s="101">
        <v>27115</v>
      </c>
      <c r="E187" s="46">
        <v>2.2459893048128343E-2</v>
      </c>
      <c r="F187" s="50">
        <v>4.6726903927715287E-2</v>
      </c>
      <c r="G187" s="50">
        <v>1.770237875714549E-2</v>
      </c>
      <c r="H187" s="50">
        <v>0.53977503226996126</v>
      </c>
      <c r="I187" s="50">
        <v>0.28050894338926791</v>
      </c>
      <c r="J187" s="50">
        <v>9.2199889360132764E-4</v>
      </c>
      <c r="K187" s="50">
        <v>4.6468744237506913E-3</v>
      </c>
      <c r="L187" s="112">
        <v>8.7257975290429654E-2</v>
      </c>
      <c r="N187" s="296"/>
    </row>
  </sheetData>
  <mergeCells count="4">
    <mergeCell ref="A1:A2"/>
    <mergeCell ref="B1:B2"/>
    <mergeCell ref="C1:C2"/>
    <mergeCell ref="E1:L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workbookViewId="0">
      <pane xSplit="3" ySplit="2" topLeftCell="D145" activePane="bottomRight" state="frozen"/>
      <selection pane="topRight" activeCell="D1" sqref="D1"/>
      <selection pane="bottomLeft" activeCell="A3" sqref="A3"/>
      <selection pane="bottomRight" activeCell="D185" sqref="D185"/>
    </sheetView>
  </sheetViews>
  <sheetFormatPr defaultRowHeight="15" x14ac:dyDescent="0.25"/>
  <cols>
    <col min="1" max="1" width="6.42578125" customWidth="1"/>
    <col min="2" max="2" width="31.42578125" customWidth="1"/>
    <col min="3" max="3" width="21.140625" bestFit="1" customWidth="1"/>
    <col min="4" max="4" width="12.7109375" bestFit="1" customWidth="1"/>
    <col min="5" max="5" width="7.5703125" bestFit="1" customWidth="1"/>
    <col min="6" max="6" width="9.7109375" bestFit="1" customWidth="1"/>
    <col min="7" max="7" width="12.140625" bestFit="1" customWidth="1"/>
    <col min="8" max="8" width="12.7109375" style="42" bestFit="1" customWidth="1"/>
    <col min="9" max="9" width="18.140625" style="86" bestFit="1" customWidth="1"/>
    <col min="10" max="10" width="17" style="86" bestFit="1" customWidth="1"/>
    <col min="11" max="11" width="17.5703125" style="86" bestFit="1" customWidth="1"/>
    <col min="12" max="12" width="12.140625" style="86" bestFit="1" customWidth="1"/>
    <col min="14" max="14" width="13.28515625" style="105" bestFit="1" customWidth="1"/>
    <col min="15" max="15" width="12.5703125" style="105" bestFit="1" customWidth="1"/>
  </cols>
  <sheetData>
    <row r="1" spans="1:15" x14ac:dyDescent="0.25">
      <c r="A1" s="333" t="s">
        <v>0</v>
      </c>
      <c r="B1" s="367" t="s">
        <v>1</v>
      </c>
      <c r="C1" s="369" t="s">
        <v>2</v>
      </c>
      <c r="D1" s="342" t="s">
        <v>901</v>
      </c>
      <c r="E1" s="331"/>
      <c r="F1" s="331"/>
      <c r="G1" s="332"/>
      <c r="H1" s="330" t="s">
        <v>902</v>
      </c>
      <c r="I1" s="331"/>
      <c r="J1" s="331"/>
      <c r="K1" s="331"/>
      <c r="L1" s="332"/>
    </row>
    <row r="2" spans="1:15" x14ac:dyDescent="0.25">
      <c r="A2" s="334"/>
      <c r="B2" s="368"/>
      <c r="C2" s="370"/>
      <c r="D2" s="33" t="s">
        <v>363</v>
      </c>
      <c r="E2" s="31" t="s">
        <v>458</v>
      </c>
      <c r="F2" s="31" t="s">
        <v>459</v>
      </c>
      <c r="G2" s="34" t="s">
        <v>456</v>
      </c>
      <c r="H2" s="28" t="s">
        <v>363</v>
      </c>
      <c r="I2" s="183" t="s">
        <v>460</v>
      </c>
      <c r="J2" s="183" t="s">
        <v>461</v>
      </c>
      <c r="K2" s="183" t="s">
        <v>462</v>
      </c>
      <c r="L2" s="185" t="s">
        <v>456</v>
      </c>
      <c r="N2" s="297"/>
      <c r="O2" s="297"/>
    </row>
    <row r="3" spans="1:15" x14ac:dyDescent="0.25">
      <c r="A3" s="71" t="s">
        <v>3</v>
      </c>
      <c r="B3" s="72" t="s">
        <v>4</v>
      </c>
      <c r="C3" s="73" t="s">
        <v>5</v>
      </c>
      <c r="D3" s="55">
        <v>37</v>
      </c>
      <c r="E3" s="39">
        <v>0.83783783783783794</v>
      </c>
      <c r="F3" s="39">
        <v>0.13513513513513514</v>
      </c>
      <c r="G3" s="39" t="s">
        <v>878</v>
      </c>
      <c r="H3" s="114">
        <v>42</v>
      </c>
      <c r="I3" s="160">
        <v>0.90476190476190477</v>
      </c>
      <c r="J3" s="160" t="s">
        <v>878</v>
      </c>
      <c r="K3" s="160">
        <v>0</v>
      </c>
      <c r="L3" s="161">
        <v>0</v>
      </c>
      <c r="N3" s="296"/>
      <c r="O3" s="296"/>
    </row>
    <row r="4" spans="1:15" x14ac:dyDescent="0.25">
      <c r="A4" s="74" t="s">
        <v>6</v>
      </c>
      <c r="B4" s="75" t="s">
        <v>7</v>
      </c>
      <c r="C4" s="76" t="s">
        <v>8</v>
      </c>
      <c r="D4" s="43">
        <v>44</v>
      </c>
      <c r="E4" s="47">
        <v>0.81818181818181812</v>
      </c>
      <c r="F4" s="47">
        <v>0.11363636363636363</v>
      </c>
      <c r="G4" s="47" t="s">
        <v>878</v>
      </c>
      <c r="H4" s="115">
        <v>138</v>
      </c>
      <c r="I4" s="158">
        <v>0.69565217391304346</v>
      </c>
      <c r="J4" s="158">
        <v>0.2391304347826087</v>
      </c>
      <c r="K4" s="158">
        <v>0</v>
      </c>
      <c r="L4" s="159">
        <v>6.5217391304347824E-2</v>
      </c>
      <c r="N4" s="296"/>
      <c r="O4" s="296"/>
    </row>
    <row r="5" spans="1:15" x14ac:dyDescent="0.25">
      <c r="A5" s="74" t="s">
        <v>9</v>
      </c>
      <c r="B5" s="75" t="s">
        <v>10</v>
      </c>
      <c r="C5" s="76" t="s">
        <v>11</v>
      </c>
      <c r="D5" s="43">
        <v>73</v>
      </c>
      <c r="E5" s="47">
        <v>0.68493150684931503</v>
      </c>
      <c r="F5" s="47">
        <v>0.31506849315068491</v>
      </c>
      <c r="G5" s="47">
        <v>0</v>
      </c>
      <c r="H5" s="115">
        <v>67</v>
      </c>
      <c r="I5" s="158">
        <v>1</v>
      </c>
      <c r="J5" s="158">
        <v>0</v>
      </c>
      <c r="K5" s="158">
        <v>0</v>
      </c>
      <c r="L5" s="159">
        <v>0</v>
      </c>
      <c r="N5" s="296"/>
      <c r="O5" s="296"/>
    </row>
    <row r="6" spans="1:15" x14ac:dyDescent="0.25">
      <c r="A6" s="74" t="s">
        <v>12</v>
      </c>
      <c r="B6" s="75" t="s">
        <v>13</v>
      </c>
      <c r="C6" s="76" t="s">
        <v>14</v>
      </c>
      <c r="D6" s="43">
        <v>54</v>
      </c>
      <c r="E6" s="47">
        <v>0.98148148148148151</v>
      </c>
      <c r="F6" s="47" t="s">
        <v>878</v>
      </c>
      <c r="G6" s="47">
        <v>0</v>
      </c>
      <c r="H6" s="115">
        <v>65</v>
      </c>
      <c r="I6" s="158">
        <v>0.98461538461538467</v>
      </c>
      <c r="J6" s="158" t="s">
        <v>878</v>
      </c>
      <c r="K6" s="158">
        <v>0</v>
      </c>
      <c r="L6" s="159">
        <v>0</v>
      </c>
      <c r="N6" s="296"/>
      <c r="O6" s="296"/>
    </row>
    <row r="7" spans="1:15" x14ac:dyDescent="0.25">
      <c r="A7" s="74" t="s">
        <v>15</v>
      </c>
      <c r="B7" s="75" t="s">
        <v>16</v>
      </c>
      <c r="C7" s="76" t="s">
        <v>14</v>
      </c>
      <c r="D7" s="43">
        <v>106</v>
      </c>
      <c r="E7" s="47">
        <v>0.7735849056603773</v>
      </c>
      <c r="F7" s="47">
        <v>0.22641509433962262</v>
      </c>
      <c r="G7" s="47">
        <v>0</v>
      </c>
      <c r="H7" s="115">
        <v>106</v>
      </c>
      <c r="I7" s="158">
        <v>0.90566037735849048</v>
      </c>
      <c r="J7" s="158">
        <v>8.4905660377358499E-2</v>
      </c>
      <c r="K7" s="158" t="s">
        <v>878</v>
      </c>
      <c r="L7" s="159">
        <v>0</v>
      </c>
      <c r="N7" s="296"/>
      <c r="O7" s="296"/>
    </row>
    <row r="8" spans="1:15" x14ac:dyDescent="0.25">
      <c r="A8" s="74" t="s">
        <v>17</v>
      </c>
      <c r="B8" s="75" t="s">
        <v>18</v>
      </c>
      <c r="C8" s="76" t="s">
        <v>11</v>
      </c>
      <c r="D8" s="43">
        <v>90</v>
      </c>
      <c r="E8" s="47">
        <v>0.8666666666666667</v>
      </c>
      <c r="F8" s="47">
        <v>0.12222222222222222</v>
      </c>
      <c r="G8" s="47" t="s">
        <v>878</v>
      </c>
      <c r="H8" s="115">
        <v>78</v>
      </c>
      <c r="I8" s="158">
        <v>0.92307692307692302</v>
      </c>
      <c r="J8" s="158">
        <v>7.6923076923076927E-2</v>
      </c>
      <c r="K8" s="158">
        <v>0</v>
      </c>
      <c r="L8" s="159">
        <v>0</v>
      </c>
      <c r="N8" s="296"/>
      <c r="O8" s="296"/>
    </row>
    <row r="9" spans="1:15" x14ac:dyDescent="0.25">
      <c r="A9" s="74" t="s">
        <v>19</v>
      </c>
      <c r="B9" s="75" t="s">
        <v>20</v>
      </c>
      <c r="C9" s="76" t="s">
        <v>21</v>
      </c>
      <c r="D9" s="43">
        <v>166</v>
      </c>
      <c r="E9" s="47">
        <v>0.8855421686746987</v>
      </c>
      <c r="F9" s="47">
        <v>6.0240963855421686E-2</v>
      </c>
      <c r="G9" s="47">
        <v>5.4216867469879519E-2</v>
      </c>
      <c r="H9" s="115">
        <v>105</v>
      </c>
      <c r="I9" s="158">
        <v>0.88571428571428568</v>
      </c>
      <c r="J9" s="158">
        <v>4.7619047619047616E-2</v>
      </c>
      <c r="K9" s="158">
        <v>0</v>
      </c>
      <c r="L9" s="159">
        <v>6.6666666666666666E-2</v>
      </c>
      <c r="N9" s="296"/>
      <c r="O9" s="296"/>
    </row>
    <row r="10" spans="1:15" x14ac:dyDescent="0.25">
      <c r="A10" s="74" t="s">
        <v>22</v>
      </c>
      <c r="B10" s="75" t="s">
        <v>23</v>
      </c>
      <c r="C10" s="76" t="s">
        <v>24</v>
      </c>
      <c r="D10" s="43">
        <v>31</v>
      </c>
      <c r="E10" s="47">
        <v>0.93548387096774188</v>
      </c>
      <c r="F10" s="47" t="s">
        <v>878</v>
      </c>
      <c r="G10" s="47">
        <v>0</v>
      </c>
      <c r="H10" s="115">
        <v>30</v>
      </c>
      <c r="I10" s="158">
        <v>1</v>
      </c>
      <c r="J10" s="158">
        <v>0</v>
      </c>
      <c r="K10" s="158">
        <v>0</v>
      </c>
      <c r="L10" s="159">
        <v>0</v>
      </c>
      <c r="N10" s="296"/>
      <c r="O10" s="296"/>
    </row>
    <row r="11" spans="1:15" x14ac:dyDescent="0.25">
      <c r="A11" s="74" t="s">
        <v>25</v>
      </c>
      <c r="B11" s="75" t="s">
        <v>26</v>
      </c>
      <c r="C11" s="76" t="s">
        <v>8</v>
      </c>
      <c r="D11" s="43">
        <v>56</v>
      </c>
      <c r="E11" s="47">
        <v>0.7321428571428571</v>
      </c>
      <c r="F11" s="47">
        <v>0.25</v>
      </c>
      <c r="G11" s="47" t="s">
        <v>878</v>
      </c>
      <c r="H11" s="115">
        <v>32</v>
      </c>
      <c r="I11" s="158">
        <v>1</v>
      </c>
      <c r="J11" s="158">
        <v>0</v>
      </c>
      <c r="K11" s="158">
        <v>0</v>
      </c>
      <c r="L11" s="159">
        <v>0</v>
      </c>
      <c r="N11" s="296"/>
      <c r="O11" s="296"/>
    </row>
    <row r="12" spans="1:15" x14ac:dyDescent="0.25">
      <c r="A12" s="74" t="s">
        <v>27</v>
      </c>
      <c r="B12" s="75" t="s">
        <v>28</v>
      </c>
      <c r="C12" s="76" t="s">
        <v>5</v>
      </c>
      <c r="D12" s="43">
        <v>31</v>
      </c>
      <c r="E12" s="47">
        <v>1</v>
      </c>
      <c r="F12" s="47">
        <v>0</v>
      </c>
      <c r="G12" s="47">
        <v>0</v>
      </c>
      <c r="H12" s="115">
        <v>42</v>
      </c>
      <c r="I12" s="158">
        <v>0.97619047619047616</v>
      </c>
      <c r="J12" s="158" t="s">
        <v>878</v>
      </c>
      <c r="K12" s="158">
        <v>0</v>
      </c>
      <c r="L12" s="159">
        <v>0</v>
      </c>
      <c r="N12" s="296"/>
      <c r="O12" s="296"/>
    </row>
    <row r="13" spans="1:15" x14ac:dyDescent="0.25">
      <c r="A13" s="74" t="s">
        <v>29</v>
      </c>
      <c r="B13" s="75" t="s">
        <v>30</v>
      </c>
      <c r="C13" s="76" t="s">
        <v>31</v>
      </c>
      <c r="D13" s="43">
        <v>39</v>
      </c>
      <c r="E13" s="47">
        <v>0.89743589743589736</v>
      </c>
      <c r="F13" s="47" t="s">
        <v>878</v>
      </c>
      <c r="G13" s="47" t="s">
        <v>878</v>
      </c>
      <c r="H13" s="115">
        <v>36</v>
      </c>
      <c r="I13" s="158">
        <v>0.88888888888888884</v>
      </c>
      <c r="J13" s="158" t="s">
        <v>878</v>
      </c>
      <c r="K13" s="158">
        <v>0</v>
      </c>
      <c r="L13" s="159" t="s">
        <v>878</v>
      </c>
      <c r="N13" s="296"/>
      <c r="O13" s="296"/>
    </row>
    <row r="14" spans="1:15" x14ac:dyDescent="0.25">
      <c r="A14" s="74" t="s">
        <v>32</v>
      </c>
      <c r="B14" s="75" t="s">
        <v>33</v>
      </c>
      <c r="C14" s="76" t="s">
        <v>31</v>
      </c>
      <c r="D14" s="43">
        <v>20</v>
      </c>
      <c r="E14" s="47">
        <v>0.9</v>
      </c>
      <c r="F14" s="47">
        <v>0</v>
      </c>
      <c r="G14" s="47" t="s">
        <v>878</v>
      </c>
      <c r="H14" s="115">
        <v>24</v>
      </c>
      <c r="I14" s="158">
        <v>0.91666666666666674</v>
      </c>
      <c r="J14" s="158" t="s">
        <v>878</v>
      </c>
      <c r="K14" s="158" t="s">
        <v>878</v>
      </c>
      <c r="L14" s="159">
        <v>0</v>
      </c>
      <c r="N14" s="296"/>
      <c r="O14" s="296"/>
    </row>
    <row r="15" spans="1:15" x14ac:dyDescent="0.25">
      <c r="A15" s="74" t="s">
        <v>34</v>
      </c>
      <c r="B15" s="75" t="s">
        <v>35</v>
      </c>
      <c r="C15" s="76" t="s">
        <v>24</v>
      </c>
      <c r="D15" s="43">
        <v>8</v>
      </c>
      <c r="E15" s="47" t="s">
        <v>878</v>
      </c>
      <c r="F15" s="47">
        <v>0</v>
      </c>
      <c r="G15" s="47" t="s">
        <v>878</v>
      </c>
      <c r="H15" s="115">
        <v>39</v>
      </c>
      <c r="I15" s="158">
        <v>0.8205128205128206</v>
      </c>
      <c r="J15" s="158">
        <v>0.12820512820512822</v>
      </c>
      <c r="K15" s="158" t="s">
        <v>878</v>
      </c>
      <c r="L15" s="159" t="s">
        <v>878</v>
      </c>
      <c r="N15" s="296"/>
      <c r="O15" s="296"/>
    </row>
    <row r="16" spans="1:15" x14ac:dyDescent="0.25">
      <c r="A16" s="74" t="s">
        <v>36</v>
      </c>
      <c r="B16" s="75" t="s">
        <v>37</v>
      </c>
      <c r="C16" s="76" t="s">
        <v>11</v>
      </c>
      <c r="D16" s="43">
        <v>20</v>
      </c>
      <c r="E16" s="47">
        <v>0.9</v>
      </c>
      <c r="F16" s="47" t="s">
        <v>878</v>
      </c>
      <c r="G16" s="47" t="s">
        <v>878</v>
      </c>
      <c r="H16" s="115">
        <v>22</v>
      </c>
      <c r="I16" s="158">
        <v>1</v>
      </c>
      <c r="J16" s="158">
        <v>0</v>
      </c>
      <c r="K16" s="158">
        <v>0</v>
      </c>
      <c r="L16" s="159">
        <v>0</v>
      </c>
      <c r="N16" s="296"/>
      <c r="O16" s="296"/>
    </row>
    <row r="17" spans="1:15" x14ac:dyDescent="0.25">
      <c r="A17" s="74" t="s">
        <v>38</v>
      </c>
      <c r="B17" s="75" t="s">
        <v>39</v>
      </c>
      <c r="C17" s="76" t="s">
        <v>21</v>
      </c>
      <c r="D17" s="43">
        <v>51</v>
      </c>
      <c r="E17" s="47">
        <v>0.74509803921568629</v>
      </c>
      <c r="F17" s="47">
        <v>0.21568627450980393</v>
      </c>
      <c r="G17" s="47" t="s">
        <v>878</v>
      </c>
      <c r="H17" s="115">
        <v>54</v>
      </c>
      <c r="I17" s="158">
        <v>1</v>
      </c>
      <c r="J17" s="158">
        <v>0</v>
      </c>
      <c r="K17" s="158">
        <v>0</v>
      </c>
      <c r="L17" s="159">
        <v>0</v>
      </c>
      <c r="N17" s="296"/>
      <c r="O17" s="296"/>
    </row>
    <row r="18" spans="1:15" x14ac:dyDescent="0.25">
      <c r="A18" s="74" t="s">
        <v>40</v>
      </c>
      <c r="B18" s="75" t="s">
        <v>41</v>
      </c>
      <c r="C18" s="76" t="s">
        <v>31</v>
      </c>
      <c r="D18" s="43">
        <v>59</v>
      </c>
      <c r="E18" s="47">
        <v>0.79661016949152541</v>
      </c>
      <c r="F18" s="47">
        <v>0.1864406779661017</v>
      </c>
      <c r="G18" s="47" t="s">
        <v>878</v>
      </c>
      <c r="H18" s="115">
        <v>32</v>
      </c>
      <c r="I18" s="158">
        <v>0</v>
      </c>
      <c r="J18" s="158">
        <v>1</v>
      </c>
      <c r="K18" s="158">
        <v>0</v>
      </c>
      <c r="L18" s="159">
        <v>0</v>
      </c>
      <c r="N18" s="296"/>
      <c r="O18" s="296"/>
    </row>
    <row r="19" spans="1:15" x14ac:dyDescent="0.25">
      <c r="A19" s="74" t="s">
        <v>42</v>
      </c>
      <c r="B19" s="75" t="s">
        <v>43</v>
      </c>
      <c r="C19" s="76" t="s">
        <v>8</v>
      </c>
      <c r="D19" s="43">
        <v>34</v>
      </c>
      <c r="E19" s="47">
        <v>0.85294117647058831</v>
      </c>
      <c r="F19" s="47" t="s">
        <v>878</v>
      </c>
      <c r="G19" s="47" t="s">
        <v>878</v>
      </c>
      <c r="H19" s="115">
        <v>43</v>
      </c>
      <c r="I19" s="158">
        <v>0</v>
      </c>
      <c r="J19" s="158">
        <v>1</v>
      </c>
      <c r="K19" s="158">
        <v>0</v>
      </c>
      <c r="L19" s="159">
        <v>0</v>
      </c>
      <c r="N19" s="296"/>
      <c r="O19" s="296"/>
    </row>
    <row r="20" spans="1:15" x14ac:dyDescent="0.25">
      <c r="A20" s="74" t="s">
        <v>44</v>
      </c>
      <c r="B20" s="75" t="s">
        <v>45</v>
      </c>
      <c r="C20" s="76" t="s">
        <v>11</v>
      </c>
      <c r="D20" s="43">
        <v>51</v>
      </c>
      <c r="E20" s="47">
        <v>0.70588235294117652</v>
      </c>
      <c r="F20" s="47">
        <v>0.23529411764705885</v>
      </c>
      <c r="G20" s="47" t="s">
        <v>878</v>
      </c>
      <c r="H20" s="115">
        <v>54</v>
      </c>
      <c r="I20" s="158">
        <v>0.87037037037037035</v>
      </c>
      <c r="J20" s="158" t="s">
        <v>878</v>
      </c>
      <c r="K20" s="158" t="s">
        <v>878</v>
      </c>
      <c r="L20" s="159" t="s">
        <v>878</v>
      </c>
      <c r="N20" s="296"/>
      <c r="O20" s="296"/>
    </row>
    <row r="21" spans="1:15" x14ac:dyDescent="0.25">
      <c r="A21" s="74" t="s">
        <v>46</v>
      </c>
      <c r="B21" s="77" t="s">
        <v>47</v>
      </c>
      <c r="C21" s="76" t="s">
        <v>21</v>
      </c>
      <c r="D21" s="43">
        <v>55</v>
      </c>
      <c r="E21" s="47">
        <v>0.72727272727272729</v>
      </c>
      <c r="F21" s="47">
        <v>9.0909090909090912E-2</v>
      </c>
      <c r="G21" s="47">
        <v>0.18181818181818182</v>
      </c>
      <c r="H21" s="115">
        <v>63</v>
      </c>
      <c r="I21" s="158">
        <v>0.9365079365079364</v>
      </c>
      <c r="J21" s="158" t="s">
        <v>878</v>
      </c>
      <c r="K21" s="158">
        <v>0</v>
      </c>
      <c r="L21" s="159" t="s">
        <v>878</v>
      </c>
      <c r="N21" s="296"/>
      <c r="O21" s="296"/>
    </row>
    <row r="22" spans="1:15" x14ac:dyDescent="0.25">
      <c r="A22" s="74" t="s">
        <v>48</v>
      </c>
      <c r="B22" s="75" t="s">
        <v>49</v>
      </c>
      <c r="C22" s="76" t="s">
        <v>50</v>
      </c>
      <c r="D22" s="43">
        <v>18</v>
      </c>
      <c r="E22" s="47">
        <v>0.77777777777777768</v>
      </c>
      <c r="F22" s="47" t="s">
        <v>878</v>
      </c>
      <c r="G22" s="47" t="s">
        <v>878</v>
      </c>
      <c r="H22" s="115">
        <v>17</v>
      </c>
      <c r="I22" s="158">
        <v>0.88235294117647056</v>
      </c>
      <c r="J22" s="158" t="s">
        <v>878</v>
      </c>
      <c r="K22" s="158">
        <v>0</v>
      </c>
      <c r="L22" s="159">
        <v>0</v>
      </c>
      <c r="N22" s="296"/>
      <c r="O22" s="296"/>
    </row>
    <row r="23" spans="1:15" x14ac:dyDescent="0.25">
      <c r="A23" s="74" t="s">
        <v>51</v>
      </c>
      <c r="B23" s="75" t="s">
        <v>52</v>
      </c>
      <c r="C23" s="76" t="s">
        <v>31</v>
      </c>
      <c r="D23" s="43" t="s">
        <v>878</v>
      </c>
      <c r="E23" s="47">
        <v>0</v>
      </c>
      <c r="F23" s="47" t="s">
        <v>878</v>
      </c>
      <c r="G23" s="47" t="s">
        <v>878</v>
      </c>
      <c r="H23" s="115">
        <v>42</v>
      </c>
      <c r="I23" s="158">
        <v>0.88095238095238104</v>
      </c>
      <c r="J23" s="158">
        <v>0.11904761904761905</v>
      </c>
      <c r="K23" s="158">
        <v>0</v>
      </c>
      <c r="L23" s="159">
        <v>0</v>
      </c>
      <c r="N23" s="296"/>
      <c r="O23" s="296"/>
    </row>
    <row r="24" spans="1:15" x14ac:dyDescent="0.25">
      <c r="A24" s="74" t="s">
        <v>53</v>
      </c>
      <c r="B24" s="75" t="s">
        <v>54</v>
      </c>
      <c r="C24" s="76" t="s">
        <v>31</v>
      </c>
      <c r="D24" s="43">
        <v>125</v>
      </c>
      <c r="E24" s="47">
        <v>0.79200000000000004</v>
      </c>
      <c r="F24" s="47">
        <v>0.11199999999999999</v>
      </c>
      <c r="G24" s="47">
        <v>9.6000000000000002E-2</v>
      </c>
      <c r="H24" s="115">
        <v>113</v>
      </c>
      <c r="I24" s="158">
        <v>0.91150442477876115</v>
      </c>
      <c r="J24" s="158">
        <v>8.8495575221238937E-2</v>
      </c>
      <c r="K24" s="158">
        <v>0</v>
      </c>
      <c r="L24" s="159">
        <v>0</v>
      </c>
      <c r="N24" s="296"/>
      <c r="O24" s="296"/>
    </row>
    <row r="25" spans="1:15" x14ac:dyDescent="0.25">
      <c r="A25" s="74" t="s">
        <v>55</v>
      </c>
      <c r="B25" s="75" t="s">
        <v>56</v>
      </c>
      <c r="C25" s="76" t="s">
        <v>11</v>
      </c>
      <c r="D25" s="43">
        <v>0</v>
      </c>
      <c r="E25" s="47">
        <v>0</v>
      </c>
      <c r="F25" s="47">
        <v>0</v>
      </c>
      <c r="G25" s="47">
        <v>0</v>
      </c>
      <c r="H25" s="115">
        <v>0</v>
      </c>
      <c r="I25" s="158">
        <v>0</v>
      </c>
      <c r="J25" s="158">
        <v>0</v>
      </c>
      <c r="K25" s="158">
        <v>0</v>
      </c>
      <c r="L25" s="159">
        <v>0</v>
      </c>
      <c r="N25" s="296"/>
      <c r="O25" s="296"/>
    </row>
    <row r="26" spans="1:15" x14ac:dyDescent="0.25">
      <c r="A26" s="74" t="s">
        <v>57</v>
      </c>
      <c r="B26" s="75" t="s">
        <v>58</v>
      </c>
      <c r="C26" s="76" t="s">
        <v>50</v>
      </c>
      <c r="D26" s="43">
        <v>28</v>
      </c>
      <c r="E26" s="47">
        <v>0.8214285714285714</v>
      </c>
      <c r="F26" s="47">
        <v>0.17857142857142858</v>
      </c>
      <c r="G26" s="47">
        <v>0</v>
      </c>
      <c r="H26" s="115">
        <v>20</v>
      </c>
      <c r="I26" s="158">
        <v>0.85</v>
      </c>
      <c r="J26" s="158" t="s">
        <v>878</v>
      </c>
      <c r="K26" s="158">
        <v>0</v>
      </c>
      <c r="L26" s="159" t="s">
        <v>878</v>
      </c>
      <c r="N26" s="296"/>
      <c r="O26" s="296"/>
    </row>
    <row r="27" spans="1:15" x14ac:dyDescent="0.25">
      <c r="A27" s="74" t="s">
        <v>59</v>
      </c>
      <c r="B27" s="75" t="s">
        <v>60</v>
      </c>
      <c r="C27" s="76" t="s">
        <v>21</v>
      </c>
      <c r="D27" s="43">
        <v>44</v>
      </c>
      <c r="E27" s="47">
        <v>0.72727272727272729</v>
      </c>
      <c r="F27" s="47">
        <v>0.20454545454545453</v>
      </c>
      <c r="G27" s="47" t="s">
        <v>878</v>
      </c>
      <c r="H27" s="115">
        <v>36</v>
      </c>
      <c r="I27" s="158">
        <v>0.94444444444444442</v>
      </c>
      <c r="J27" s="158" t="s">
        <v>878</v>
      </c>
      <c r="K27" s="158">
        <v>0</v>
      </c>
      <c r="L27" s="159" t="s">
        <v>878</v>
      </c>
      <c r="N27" s="296"/>
      <c r="O27" s="296"/>
    </row>
    <row r="28" spans="1:15" x14ac:dyDescent="0.25">
      <c r="A28" s="74" t="s">
        <v>61</v>
      </c>
      <c r="B28" s="75" t="s">
        <v>62</v>
      </c>
      <c r="C28" s="76" t="s">
        <v>24</v>
      </c>
      <c r="D28" s="43">
        <v>42</v>
      </c>
      <c r="E28" s="47">
        <v>0.47619047619047622</v>
      </c>
      <c r="F28" s="47" t="s">
        <v>878</v>
      </c>
      <c r="G28" s="47">
        <v>0.47619047619047622</v>
      </c>
      <c r="H28" s="115">
        <v>42</v>
      </c>
      <c r="I28" s="158">
        <v>0.97619047619047616</v>
      </c>
      <c r="J28" s="158">
        <v>0</v>
      </c>
      <c r="K28" s="158" t="s">
        <v>878</v>
      </c>
      <c r="L28" s="159">
        <v>0</v>
      </c>
      <c r="N28" s="296"/>
      <c r="O28" s="296"/>
    </row>
    <row r="29" spans="1:15" x14ac:dyDescent="0.25">
      <c r="A29" s="74" t="s">
        <v>63</v>
      </c>
      <c r="B29" s="75" t="s">
        <v>64</v>
      </c>
      <c r="C29" s="76" t="s">
        <v>31</v>
      </c>
      <c r="D29" s="43">
        <v>39</v>
      </c>
      <c r="E29" s="47">
        <v>0.8205128205128206</v>
      </c>
      <c r="F29" s="47">
        <v>0.12820512820512822</v>
      </c>
      <c r="G29" s="47" t="s">
        <v>878</v>
      </c>
      <c r="H29" s="115">
        <v>42</v>
      </c>
      <c r="I29" s="158">
        <v>0.88095238095238104</v>
      </c>
      <c r="J29" s="158">
        <v>0.11904761904761905</v>
      </c>
      <c r="K29" s="158">
        <v>0</v>
      </c>
      <c r="L29" s="159">
        <v>0</v>
      </c>
      <c r="N29" s="296"/>
      <c r="O29" s="296"/>
    </row>
    <row r="30" spans="1:15" x14ac:dyDescent="0.25">
      <c r="A30" s="74" t="s">
        <v>65</v>
      </c>
      <c r="B30" s="75" t="s">
        <v>66</v>
      </c>
      <c r="C30" s="76" t="s">
        <v>50</v>
      </c>
      <c r="D30" s="43">
        <v>94</v>
      </c>
      <c r="E30" s="47">
        <v>0.71276595744680848</v>
      </c>
      <c r="F30" s="47">
        <v>0.14893617021276595</v>
      </c>
      <c r="G30" s="47">
        <v>0.13829787234042554</v>
      </c>
      <c r="H30" s="115">
        <v>122</v>
      </c>
      <c r="I30" s="158">
        <v>0.88524590163934425</v>
      </c>
      <c r="J30" s="158">
        <v>0.11475409836065573</v>
      </c>
      <c r="K30" s="158">
        <v>0</v>
      </c>
      <c r="L30" s="159">
        <v>0</v>
      </c>
      <c r="N30" s="296"/>
      <c r="O30" s="296"/>
    </row>
    <row r="31" spans="1:15" x14ac:dyDescent="0.25">
      <c r="A31" s="74" t="s">
        <v>67</v>
      </c>
      <c r="B31" s="75" t="s">
        <v>68</v>
      </c>
      <c r="C31" s="76" t="s">
        <v>69</v>
      </c>
      <c r="D31" s="43">
        <v>69</v>
      </c>
      <c r="E31" s="47">
        <v>0.79710144927536231</v>
      </c>
      <c r="F31" s="47">
        <v>0.18840579710144925</v>
      </c>
      <c r="G31" s="47" t="s">
        <v>878</v>
      </c>
      <c r="H31" s="115">
        <v>77</v>
      </c>
      <c r="I31" s="158">
        <v>0.81818181818181812</v>
      </c>
      <c r="J31" s="158">
        <v>0.18181818181818182</v>
      </c>
      <c r="K31" s="158">
        <v>0</v>
      </c>
      <c r="L31" s="159">
        <v>0</v>
      </c>
      <c r="N31" s="296"/>
      <c r="O31" s="296"/>
    </row>
    <row r="32" spans="1:15" ht="14.45" x14ac:dyDescent="0.3">
      <c r="A32" s="74" t="s">
        <v>70</v>
      </c>
      <c r="B32" s="75" t="s">
        <v>71</v>
      </c>
      <c r="C32" s="76" t="s">
        <v>21</v>
      </c>
      <c r="D32" s="43">
        <v>58</v>
      </c>
      <c r="E32" s="47">
        <v>0</v>
      </c>
      <c r="F32" s="47">
        <v>0</v>
      </c>
      <c r="G32" s="47">
        <v>1</v>
      </c>
      <c r="H32" s="115">
        <v>37</v>
      </c>
      <c r="I32" s="158">
        <v>0.91891891891891886</v>
      </c>
      <c r="J32" s="158" t="s">
        <v>878</v>
      </c>
      <c r="K32" s="158">
        <v>0</v>
      </c>
      <c r="L32" s="159">
        <v>0</v>
      </c>
      <c r="N32" s="296"/>
      <c r="O32" s="296"/>
    </row>
    <row r="33" spans="1:15" ht="14.45" x14ac:dyDescent="0.3">
      <c r="A33" s="74" t="s">
        <v>72</v>
      </c>
      <c r="B33" s="75" t="s">
        <v>73</v>
      </c>
      <c r="C33" s="76" t="s">
        <v>21</v>
      </c>
      <c r="D33" s="43">
        <v>66</v>
      </c>
      <c r="E33" s="47">
        <v>0.77272727272727271</v>
      </c>
      <c r="F33" s="47">
        <v>0.13636363636363635</v>
      </c>
      <c r="G33" s="47">
        <v>9.0909090909090912E-2</v>
      </c>
      <c r="H33" s="115">
        <v>104</v>
      </c>
      <c r="I33" s="158">
        <v>0.95192307692307698</v>
      </c>
      <c r="J33" s="158">
        <v>4.8076923076923073E-2</v>
      </c>
      <c r="K33" s="158">
        <v>0</v>
      </c>
      <c r="L33" s="159">
        <v>0</v>
      </c>
      <c r="N33" s="296"/>
      <c r="O33" s="296"/>
    </row>
    <row r="34" spans="1:15" ht="14.45" x14ac:dyDescent="0.3">
      <c r="A34" s="74" t="s">
        <v>74</v>
      </c>
      <c r="B34" s="77" t="s">
        <v>75</v>
      </c>
      <c r="C34" s="76" t="s">
        <v>31</v>
      </c>
      <c r="D34" s="43">
        <v>20</v>
      </c>
      <c r="E34" s="47" t="s">
        <v>878</v>
      </c>
      <c r="F34" s="47">
        <v>0</v>
      </c>
      <c r="G34" s="47">
        <v>0.8</v>
      </c>
      <c r="H34" s="115">
        <v>27</v>
      </c>
      <c r="I34" s="158">
        <v>0.88888888888888884</v>
      </c>
      <c r="J34" s="158" t="s">
        <v>878</v>
      </c>
      <c r="K34" s="158">
        <v>0</v>
      </c>
      <c r="L34" s="159">
        <v>0</v>
      </c>
      <c r="N34" s="296"/>
      <c r="O34" s="296"/>
    </row>
    <row r="35" spans="1:15" ht="14.45" x14ac:dyDescent="0.3">
      <c r="A35" s="74" t="s">
        <v>76</v>
      </c>
      <c r="B35" s="75" t="s">
        <v>77</v>
      </c>
      <c r="C35" s="76" t="s">
        <v>21</v>
      </c>
      <c r="D35" s="43">
        <v>51</v>
      </c>
      <c r="E35" s="47">
        <v>0.78431372549019618</v>
      </c>
      <c r="F35" s="47">
        <v>0.19607843137254904</v>
      </c>
      <c r="G35" s="47" t="s">
        <v>878</v>
      </c>
      <c r="H35" s="115">
        <v>46</v>
      </c>
      <c r="I35" s="158">
        <v>1</v>
      </c>
      <c r="J35" s="158">
        <v>0</v>
      </c>
      <c r="K35" s="158">
        <v>0</v>
      </c>
      <c r="L35" s="159">
        <v>0</v>
      </c>
      <c r="N35" s="296"/>
      <c r="O35" s="296"/>
    </row>
    <row r="36" spans="1:15" ht="14.45" x14ac:dyDescent="0.3">
      <c r="A36" s="74" t="s">
        <v>78</v>
      </c>
      <c r="B36" s="75" t="s">
        <v>79</v>
      </c>
      <c r="C36" s="76" t="s">
        <v>69</v>
      </c>
      <c r="D36" s="43">
        <v>112</v>
      </c>
      <c r="E36" s="47">
        <v>0.7589285714285714</v>
      </c>
      <c r="F36" s="47">
        <v>0.21428571428571427</v>
      </c>
      <c r="G36" s="47" t="s">
        <v>878</v>
      </c>
      <c r="H36" s="115">
        <v>88</v>
      </c>
      <c r="I36" s="158">
        <v>0.80681818181818188</v>
      </c>
      <c r="J36" s="158">
        <v>0.15909090909090909</v>
      </c>
      <c r="K36" s="158" t="s">
        <v>878</v>
      </c>
      <c r="L36" s="159">
        <v>0</v>
      </c>
      <c r="N36" s="296"/>
      <c r="O36" s="296"/>
    </row>
    <row r="37" spans="1:15" ht="14.45" x14ac:dyDescent="0.3">
      <c r="A37" s="74" t="s">
        <v>80</v>
      </c>
      <c r="B37" s="75" t="s">
        <v>81</v>
      </c>
      <c r="C37" s="76" t="s">
        <v>8</v>
      </c>
      <c r="D37" s="43">
        <v>74</v>
      </c>
      <c r="E37" s="47">
        <v>0.7567567567567568</v>
      </c>
      <c r="F37" s="47">
        <v>0.22972972972972971</v>
      </c>
      <c r="G37" s="47" t="s">
        <v>878</v>
      </c>
      <c r="H37" s="115">
        <v>84</v>
      </c>
      <c r="I37" s="158">
        <v>7.1428571428571438E-2</v>
      </c>
      <c r="J37" s="158">
        <v>0</v>
      </c>
      <c r="K37" s="158">
        <v>0</v>
      </c>
      <c r="L37" s="159">
        <v>0.9285714285714286</v>
      </c>
      <c r="N37" s="296"/>
      <c r="O37" s="296"/>
    </row>
    <row r="38" spans="1:15" ht="14.45" x14ac:dyDescent="0.3">
      <c r="A38" s="74" t="s">
        <v>82</v>
      </c>
      <c r="B38" s="77" t="s">
        <v>83</v>
      </c>
      <c r="C38" s="76" t="s">
        <v>14</v>
      </c>
      <c r="D38" s="43">
        <v>140</v>
      </c>
      <c r="E38" s="47">
        <v>0.73571428571428565</v>
      </c>
      <c r="F38" s="47">
        <v>0.25714285714285717</v>
      </c>
      <c r="G38" s="47" t="s">
        <v>878</v>
      </c>
      <c r="H38" s="115">
        <v>144</v>
      </c>
      <c r="I38" s="158">
        <v>0.90972222222222232</v>
      </c>
      <c r="J38" s="158">
        <v>5.5555555555555552E-2</v>
      </c>
      <c r="K38" s="158" t="s">
        <v>878</v>
      </c>
      <c r="L38" s="159" t="s">
        <v>878</v>
      </c>
      <c r="N38" s="296"/>
      <c r="O38" s="296"/>
    </row>
    <row r="39" spans="1:15" ht="14.45" x14ac:dyDescent="0.3">
      <c r="A39" s="74" t="s">
        <v>84</v>
      </c>
      <c r="B39" s="75" t="s">
        <v>85</v>
      </c>
      <c r="C39" s="76" t="s">
        <v>31</v>
      </c>
      <c r="D39" s="43">
        <v>46</v>
      </c>
      <c r="E39" s="47">
        <v>0.78260869565217395</v>
      </c>
      <c r="F39" s="47">
        <v>0.17391304347826086</v>
      </c>
      <c r="G39" s="47" t="s">
        <v>878</v>
      </c>
      <c r="H39" s="115">
        <v>35</v>
      </c>
      <c r="I39" s="158">
        <v>0.77142857142857135</v>
      </c>
      <c r="J39" s="158">
        <v>0.22857142857142856</v>
      </c>
      <c r="K39" s="158">
        <v>0</v>
      </c>
      <c r="L39" s="159">
        <v>0</v>
      </c>
      <c r="N39" s="296"/>
      <c r="O39" s="296"/>
    </row>
    <row r="40" spans="1:15" ht="14.45" x14ac:dyDescent="0.3">
      <c r="A40" s="74" t="s">
        <v>86</v>
      </c>
      <c r="B40" s="75" t="s">
        <v>87</v>
      </c>
      <c r="C40" s="76" t="s">
        <v>11</v>
      </c>
      <c r="D40" s="43">
        <v>33</v>
      </c>
      <c r="E40" s="47">
        <v>0.78787878787878785</v>
      </c>
      <c r="F40" s="47">
        <v>0.18181818181818182</v>
      </c>
      <c r="G40" s="47" t="s">
        <v>878</v>
      </c>
      <c r="H40" s="115">
        <v>36</v>
      </c>
      <c r="I40" s="158">
        <v>0.88888888888888884</v>
      </c>
      <c r="J40" s="158" t="s">
        <v>878</v>
      </c>
      <c r="K40" s="158">
        <v>0</v>
      </c>
      <c r="L40" s="159">
        <v>0</v>
      </c>
      <c r="N40" s="296"/>
      <c r="O40" s="296"/>
    </row>
    <row r="41" spans="1:15" ht="14.45" x14ac:dyDescent="0.3">
      <c r="A41" s="74" t="s">
        <v>88</v>
      </c>
      <c r="B41" s="75" t="s">
        <v>89</v>
      </c>
      <c r="C41" s="76" t="s">
        <v>14</v>
      </c>
      <c r="D41" s="43">
        <v>48</v>
      </c>
      <c r="E41" s="47">
        <v>0.8125</v>
      </c>
      <c r="F41" s="47">
        <v>0.16666666666666669</v>
      </c>
      <c r="G41" s="47" t="s">
        <v>878</v>
      </c>
      <c r="H41" s="115">
        <v>8</v>
      </c>
      <c r="I41" s="158">
        <v>0.875</v>
      </c>
      <c r="J41" s="158">
        <v>0</v>
      </c>
      <c r="K41" s="158" t="s">
        <v>878</v>
      </c>
      <c r="L41" s="159">
        <v>0</v>
      </c>
      <c r="N41" s="296"/>
      <c r="O41" s="296"/>
    </row>
    <row r="42" spans="1:15" x14ac:dyDescent="0.25">
      <c r="A42" s="74" t="s">
        <v>90</v>
      </c>
      <c r="B42" s="75" t="s">
        <v>91</v>
      </c>
      <c r="C42" s="76" t="s">
        <v>24</v>
      </c>
      <c r="D42" s="43">
        <v>60</v>
      </c>
      <c r="E42" s="47">
        <v>0.91666666666666674</v>
      </c>
      <c r="F42" s="47">
        <v>8.3333333333333343E-2</v>
      </c>
      <c r="G42" s="47">
        <v>0</v>
      </c>
      <c r="H42" s="115">
        <v>66</v>
      </c>
      <c r="I42" s="158">
        <v>1</v>
      </c>
      <c r="J42" s="158">
        <v>0</v>
      </c>
      <c r="K42" s="158">
        <v>0</v>
      </c>
      <c r="L42" s="159">
        <v>0</v>
      </c>
      <c r="N42" s="296"/>
      <c r="O42" s="296"/>
    </row>
    <row r="43" spans="1:15" x14ac:dyDescent="0.25">
      <c r="A43" s="74" t="s">
        <v>517</v>
      </c>
      <c r="B43" s="175" t="s">
        <v>703</v>
      </c>
      <c r="C43" s="176" t="s">
        <v>31</v>
      </c>
      <c r="D43" s="43">
        <v>78</v>
      </c>
      <c r="E43" s="47">
        <v>0.71794871794871795</v>
      </c>
      <c r="F43" s="47">
        <v>0.28205128205128205</v>
      </c>
      <c r="G43" s="47">
        <v>0</v>
      </c>
      <c r="H43" s="115">
        <v>106</v>
      </c>
      <c r="I43" s="158">
        <v>0.91509433962264153</v>
      </c>
      <c r="J43" s="158">
        <v>8.4905660377358499E-2</v>
      </c>
      <c r="K43" s="158">
        <v>0</v>
      </c>
      <c r="L43" s="159">
        <v>0</v>
      </c>
      <c r="N43" s="296"/>
      <c r="O43" s="296"/>
    </row>
    <row r="44" spans="1:15" x14ac:dyDescent="0.25">
      <c r="A44" s="74" t="s">
        <v>92</v>
      </c>
      <c r="B44" s="75" t="s">
        <v>93</v>
      </c>
      <c r="C44" s="76" t="s">
        <v>5</v>
      </c>
      <c r="D44" s="43">
        <v>34</v>
      </c>
      <c r="E44" s="47">
        <v>0.79411764705882348</v>
      </c>
      <c r="F44" s="47" t="s">
        <v>878</v>
      </c>
      <c r="G44" s="47" t="s">
        <v>878</v>
      </c>
      <c r="H44" s="115">
        <v>37</v>
      </c>
      <c r="I44" s="158">
        <v>0.91891891891891886</v>
      </c>
      <c r="J44" s="158">
        <v>0</v>
      </c>
      <c r="K44" s="158">
        <v>0</v>
      </c>
      <c r="L44" s="159" t="s">
        <v>878</v>
      </c>
      <c r="N44" s="296"/>
      <c r="O44" s="296"/>
    </row>
    <row r="45" spans="1:15" x14ac:dyDescent="0.25">
      <c r="A45" s="74" t="s">
        <v>94</v>
      </c>
      <c r="B45" s="75" t="s">
        <v>95</v>
      </c>
      <c r="C45" s="76" t="s">
        <v>11</v>
      </c>
      <c r="D45" s="43">
        <v>65</v>
      </c>
      <c r="E45" s="47">
        <v>0.90769230769230769</v>
      </c>
      <c r="F45" s="47" t="s">
        <v>878</v>
      </c>
      <c r="G45" s="47" t="s">
        <v>878</v>
      </c>
      <c r="H45" s="115">
        <v>58</v>
      </c>
      <c r="I45" s="158">
        <v>0.96551724137931028</v>
      </c>
      <c r="J45" s="158" t="s">
        <v>878</v>
      </c>
      <c r="K45" s="158">
        <v>0</v>
      </c>
      <c r="L45" s="159">
        <v>0</v>
      </c>
      <c r="N45" s="296"/>
      <c r="O45" s="296"/>
    </row>
    <row r="46" spans="1:15" x14ac:dyDescent="0.25">
      <c r="A46" s="74" t="s">
        <v>96</v>
      </c>
      <c r="B46" s="75" t="s">
        <v>97</v>
      </c>
      <c r="C46" s="76" t="s">
        <v>21</v>
      </c>
      <c r="D46" s="43">
        <v>78</v>
      </c>
      <c r="E46" s="47">
        <v>0.85897435897435903</v>
      </c>
      <c r="F46" s="47">
        <v>0.11538461538461538</v>
      </c>
      <c r="G46" s="47" t="s">
        <v>878</v>
      </c>
      <c r="H46" s="115">
        <v>94</v>
      </c>
      <c r="I46" s="158">
        <v>0.87234042553191482</v>
      </c>
      <c r="J46" s="158">
        <v>0.1276595744680851</v>
      </c>
      <c r="K46" s="158">
        <v>0</v>
      </c>
      <c r="L46" s="159">
        <v>0</v>
      </c>
      <c r="N46" s="296"/>
      <c r="O46" s="296"/>
    </row>
    <row r="47" spans="1:15" x14ac:dyDescent="0.25">
      <c r="A47" s="74" t="s">
        <v>98</v>
      </c>
      <c r="B47" s="75" t="s">
        <v>99</v>
      </c>
      <c r="C47" s="76" t="s">
        <v>14</v>
      </c>
      <c r="D47" s="43">
        <v>113</v>
      </c>
      <c r="E47" s="47">
        <v>0.5752212389380531</v>
      </c>
      <c r="F47" s="47">
        <v>7.9646017699115043E-2</v>
      </c>
      <c r="G47" s="47">
        <v>0.3451327433628319</v>
      </c>
      <c r="H47" s="115">
        <v>115</v>
      </c>
      <c r="I47" s="158">
        <v>0.86956521739130432</v>
      </c>
      <c r="J47" s="158">
        <v>0.13043478260869565</v>
      </c>
      <c r="K47" s="158">
        <v>0</v>
      </c>
      <c r="L47" s="159">
        <v>0</v>
      </c>
      <c r="N47" s="296"/>
      <c r="O47" s="296"/>
    </row>
    <row r="48" spans="1:15" x14ac:dyDescent="0.25">
      <c r="A48" s="74" t="s">
        <v>100</v>
      </c>
      <c r="B48" s="75" t="s">
        <v>101</v>
      </c>
      <c r="C48" s="76" t="s">
        <v>5</v>
      </c>
      <c r="D48" s="43">
        <v>28</v>
      </c>
      <c r="E48" s="47">
        <v>0.8571428571428571</v>
      </c>
      <c r="F48" s="47" t="s">
        <v>878</v>
      </c>
      <c r="G48" s="47" t="s">
        <v>878</v>
      </c>
      <c r="H48" s="115">
        <v>34</v>
      </c>
      <c r="I48" s="158">
        <v>0.91176470588235292</v>
      </c>
      <c r="J48" s="158" t="s">
        <v>878</v>
      </c>
      <c r="K48" s="158">
        <v>0</v>
      </c>
      <c r="L48" s="159" t="s">
        <v>878</v>
      </c>
      <c r="N48" s="296"/>
      <c r="O48" s="296"/>
    </row>
    <row r="49" spans="1:15" x14ac:dyDescent="0.25">
      <c r="A49" s="74" t="s">
        <v>102</v>
      </c>
      <c r="B49" s="75" t="s">
        <v>103</v>
      </c>
      <c r="C49" s="76" t="s">
        <v>31</v>
      </c>
      <c r="D49" s="43">
        <v>55</v>
      </c>
      <c r="E49" s="47">
        <v>0.98181818181818192</v>
      </c>
      <c r="F49" s="47">
        <v>0</v>
      </c>
      <c r="G49" s="47" t="s">
        <v>878</v>
      </c>
      <c r="H49" s="115">
        <v>63</v>
      </c>
      <c r="I49" s="158">
        <v>0.90476190476190477</v>
      </c>
      <c r="J49" s="158" t="s">
        <v>878</v>
      </c>
      <c r="K49" s="158">
        <v>0</v>
      </c>
      <c r="L49" s="159" t="s">
        <v>878</v>
      </c>
      <c r="N49" s="296"/>
      <c r="O49" s="296"/>
    </row>
    <row r="50" spans="1:15" x14ac:dyDescent="0.25">
      <c r="A50" s="74" t="s">
        <v>104</v>
      </c>
      <c r="B50" s="77" t="s">
        <v>105</v>
      </c>
      <c r="C50" s="76" t="s">
        <v>31</v>
      </c>
      <c r="D50" s="43">
        <v>36</v>
      </c>
      <c r="E50" s="47">
        <v>0.30555555555555558</v>
      </c>
      <c r="F50" s="47" t="s">
        <v>878</v>
      </c>
      <c r="G50" s="47">
        <v>0.63888888888888884</v>
      </c>
      <c r="H50" s="115">
        <v>14</v>
      </c>
      <c r="I50" s="158">
        <v>0.7857142857142857</v>
      </c>
      <c r="J50" s="158" t="s">
        <v>878</v>
      </c>
      <c r="K50" s="158">
        <v>0</v>
      </c>
      <c r="L50" s="159">
        <v>0</v>
      </c>
      <c r="N50" s="296"/>
      <c r="O50" s="296"/>
    </row>
    <row r="51" spans="1:15" x14ac:dyDescent="0.25">
      <c r="A51" s="74" t="s">
        <v>106</v>
      </c>
      <c r="B51" s="77" t="s">
        <v>107</v>
      </c>
      <c r="C51" s="76" t="s">
        <v>31</v>
      </c>
      <c r="D51" s="43">
        <v>43</v>
      </c>
      <c r="E51" s="47">
        <v>0.69767441860465107</v>
      </c>
      <c r="F51" s="47" t="s">
        <v>878</v>
      </c>
      <c r="G51" s="47">
        <v>0.27906976744186046</v>
      </c>
      <c r="H51" s="115">
        <v>84</v>
      </c>
      <c r="I51" s="158">
        <v>0.7857142857142857</v>
      </c>
      <c r="J51" s="158">
        <v>0.21428571428571427</v>
      </c>
      <c r="K51" s="158">
        <v>0</v>
      </c>
      <c r="L51" s="159">
        <v>0</v>
      </c>
      <c r="N51" s="296"/>
      <c r="O51" s="296"/>
    </row>
    <row r="52" spans="1:15" x14ac:dyDescent="0.25">
      <c r="A52" s="74" t="s">
        <v>108</v>
      </c>
      <c r="B52" s="75" t="s">
        <v>109</v>
      </c>
      <c r="C52" s="76" t="s">
        <v>110</v>
      </c>
      <c r="D52" s="43">
        <v>95</v>
      </c>
      <c r="E52" s="47">
        <v>0.8</v>
      </c>
      <c r="F52" s="47">
        <v>0.18947368421052629</v>
      </c>
      <c r="G52" s="47" t="s">
        <v>878</v>
      </c>
      <c r="H52" s="115">
        <v>60</v>
      </c>
      <c r="I52" s="158">
        <v>0.93333333333333324</v>
      </c>
      <c r="J52" s="158" t="s">
        <v>878</v>
      </c>
      <c r="K52" s="158">
        <v>0</v>
      </c>
      <c r="L52" s="159">
        <v>0</v>
      </c>
      <c r="N52" s="296"/>
      <c r="O52" s="296"/>
    </row>
    <row r="53" spans="1:15" x14ac:dyDescent="0.25">
      <c r="A53" s="74" t="s">
        <v>111</v>
      </c>
      <c r="B53" s="77" t="s">
        <v>112</v>
      </c>
      <c r="C53" s="76" t="s">
        <v>31</v>
      </c>
      <c r="D53" s="43">
        <v>51</v>
      </c>
      <c r="E53" s="47">
        <v>0.96078431372549022</v>
      </c>
      <c r="F53" s="47" t="s">
        <v>878</v>
      </c>
      <c r="G53" s="47" t="s">
        <v>878</v>
      </c>
      <c r="H53" s="115">
        <v>31</v>
      </c>
      <c r="I53" s="158">
        <v>0.80645161290322576</v>
      </c>
      <c r="J53" s="158">
        <v>0</v>
      </c>
      <c r="K53" s="158">
        <v>0</v>
      </c>
      <c r="L53" s="159">
        <v>0.19354838709677419</v>
      </c>
      <c r="N53" s="296"/>
      <c r="O53" s="296"/>
    </row>
    <row r="54" spans="1:15" x14ac:dyDescent="0.25">
      <c r="A54" s="74" t="s">
        <v>113</v>
      </c>
      <c r="B54" s="75" t="s">
        <v>114</v>
      </c>
      <c r="C54" s="76" t="s">
        <v>14</v>
      </c>
      <c r="D54" s="43">
        <v>78</v>
      </c>
      <c r="E54" s="47">
        <v>0.79487179487179493</v>
      </c>
      <c r="F54" s="47">
        <v>0.20512820512820515</v>
      </c>
      <c r="G54" s="47">
        <v>0</v>
      </c>
      <c r="H54" s="115">
        <v>83</v>
      </c>
      <c r="I54" s="158">
        <v>0.87951807228915668</v>
      </c>
      <c r="J54" s="158">
        <v>0.10843373493975904</v>
      </c>
      <c r="K54" s="158">
        <v>0</v>
      </c>
      <c r="L54" s="159" t="s">
        <v>878</v>
      </c>
      <c r="N54" s="296"/>
      <c r="O54" s="296"/>
    </row>
    <row r="55" spans="1:15" x14ac:dyDescent="0.25">
      <c r="A55" s="74" t="s">
        <v>115</v>
      </c>
      <c r="B55" s="1" t="s">
        <v>116</v>
      </c>
      <c r="C55" s="76" t="s">
        <v>69</v>
      </c>
      <c r="D55" s="43">
        <v>42</v>
      </c>
      <c r="E55" s="47">
        <v>1</v>
      </c>
      <c r="F55" s="47">
        <v>0</v>
      </c>
      <c r="G55" s="47">
        <v>0</v>
      </c>
      <c r="H55" s="115">
        <v>25</v>
      </c>
      <c r="I55" s="158">
        <v>1</v>
      </c>
      <c r="J55" s="158">
        <v>0</v>
      </c>
      <c r="K55" s="158">
        <v>0</v>
      </c>
      <c r="L55" s="159">
        <v>0</v>
      </c>
      <c r="N55" s="296"/>
      <c r="O55" s="296"/>
    </row>
    <row r="56" spans="1:15" x14ac:dyDescent="0.25">
      <c r="A56" s="74" t="s">
        <v>117</v>
      </c>
      <c r="B56" s="75" t="s">
        <v>118</v>
      </c>
      <c r="C56" s="76" t="s">
        <v>110</v>
      </c>
      <c r="D56" s="43">
        <v>85</v>
      </c>
      <c r="E56" s="47">
        <v>0.85882352941176465</v>
      </c>
      <c r="F56" s="47">
        <v>0.14117647058823529</v>
      </c>
      <c r="G56" s="47">
        <v>0</v>
      </c>
      <c r="H56" s="115">
        <v>81</v>
      </c>
      <c r="I56" s="158">
        <v>0.96296296296296291</v>
      </c>
      <c r="J56" s="158" t="s">
        <v>878</v>
      </c>
      <c r="K56" s="158">
        <v>0</v>
      </c>
      <c r="L56" s="159">
        <v>0</v>
      </c>
      <c r="N56" s="296"/>
      <c r="O56" s="296"/>
    </row>
    <row r="57" spans="1:15" x14ac:dyDescent="0.25">
      <c r="A57" s="74" t="s">
        <v>119</v>
      </c>
      <c r="B57" s="75" t="s">
        <v>120</v>
      </c>
      <c r="C57" s="76" t="s">
        <v>110</v>
      </c>
      <c r="D57" s="43">
        <v>63</v>
      </c>
      <c r="E57" s="47">
        <v>0.88888888888888884</v>
      </c>
      <c r="F57" s="47">
        <v>7.9365079365079361E-2</v>
      </c>
      <c r="G57" s="47" t="s">
        <v>878</v>
      </c>
      <c r="H57" s="115">
        <v>44</v>
      </c>
      <c r="I57" s="158">
        <v>0.90909090909090906</v>
      </c>
      <c r="J57" s="158" t="s">
        <v>878</v>
      </c>
      <c r="K57" s="158">
        <v>0</v>
      </c>
      <c r="L57" s="159">
        <v>0</v>
      </c>
      <c r="N57" s="296"/>
      <c r="O57" s="296"/>
    </row>
    <row r="58" spans="1:15" x14ac:dyDescent="0.25">
      <c r="A58" s="74" t="s">
        <v>121</v>
      </c>
      <c r="B58" s="75" t="s">
        <v>122</v>
      </c>
      <c r="C58" s="76" t="s">
        <v>24</v>
      </c>
      <c r="D58" s="43">
        <v>54</v>
      </c>
      <c r="E58" s="47">
        <v>0.72222222222222232</v>
      </c>
      <c r="F58" s="47">
        <v>0.27777777777777779</v>
      </c>
      <c r="G58" s="47">
        <v>0</v>
      </c>
      <c r="H58" s="115">
        <v>72</v>
      </c>
      <c r="I58" s="158">
        <v>0.90277777777777768</v>
      </c>
      <c r="J58" s="158">
        <v>9.722222222222221E-2</v>
      </c>
      <c r="K58" s="158">
        <v>0</v>
      </c>
      <c r="L58" s="159">
        <v>0</v>
      </c>
      <c r="N58" s="296"/>
      <c r="O58" s="296"/>
    </row>
    <row r="59" spans="1:15" x14ac:dyDescent="0.25">
      <c r="A59" s="74" t="s">
        <v>123</v>
      </c>
      <c r="B59" s="75" t="s">
        <v>124</v>
      </c>
      <c r="C59" s="76" t="s">
        <v>8</v>
      </c>
      <c r="D59" s="43">
        <v>83</v>
      </c>
      <c r="E59" s="47">
        <v>0.74698795180722899</v>
      </c>
      <c r="F59" s="47">
        <v>0.22891566265060243</v>
      </c>
      <c r="G59" s="47" t="s">
        <v>878</v>
      </c>
      <c r="H59" s="115">
        <v>70</v>
      </c>
      <c r="I59" s="158">
        <v>0.98571428571428565</v>
      </c>
      <c r="J59" s="158" t="s">
        <v>878</v>
      </c>
      <c r="K59" s="158">
        <v>0</v>
      </c>
      <c r="L59" s="159">
        <v>0</v>
      </c>
      <c r="N59" s="296"/>
      <c r="O59" s="296"/>
    </row>
    <row r="60" spans="1:15" x14ac:dyDescent="0.25">
      <c r="A60" s="74" t="s">
        <v>125</v>
      </c>
      <c r="B60" s="75" t="s">
        <v>126</v>
      </c>
      <c r="C60" s="76" t="s">
        <v>69</v>
      </c>
      <c r="D60" s="43">
        <v>39</v>
      </c>
      <c r="E60" s="47">
        <v>1</v>
      </c>
      <c r="F60" s="47">
        <v>0</v>
      </c>
      <c r="G60" s="47">
        <v>0</v>
      </c>
      <c r="H60" s="115">
        <v>34</v>
      </c>
      <c r="I60" s="158">
        <v>1</v>
      </c>
      <c r="J60" s="158">
        <v>0</v>
      </c>
      <c r="K60" s="158">
        <v>0</v>
      </c>
      <c r="L60" s="159">
        <v>0</v>
      </c>
      <c r="N60" s="296"/>
      <c r="O60" s="296"/>
    </row>
    <row r="61" spans="1:15" x14ac:dyDescent="0.25">
      <c r="A61" s="74" t="s">
        <v>127</v>
      </c>
      <c r="B61" s="75" t="s">
        <v>128</v>
      </c>
      <c r="C61" s="76" t="s">
        <v>24</v>
      </c>
      <c r="D61" s="43">
        <v>53</v>
      </c>
      <c r="E61" s="47">
        <v>0.60377358490566035</v>
      </c>
      <c r="F61" s="47" t="s">
        <v>878</v>
      </c>
      <c r="G61" s="47">
        <v>0.32075471698113206</v>
      </c>
      <c r="H61" s="115">
        <v>79</v>
      </c>
      <c r="I61" s="158">
        <v>0.78481012658227856</v>
      </c>
      <c r="J61" s="158">
        <v>0.20253164556962028</v>
      </c>
      <c r="K61" s="158" t="s">
        <v>878</v>
      </c>
      <c r="L61" s="159">
        <v>0</v>
      </c>
      <c r="N61" s="296"/>
      <c r="O61" s="296"/>
    </row>
    <row r="62" spans="1:15" x14ac:dyDescent="0.25">
      <c r="A62" s="74" t="s">
        <v>129</v>
      </c>
      <c r="B62" s="75" t="s">
        <v>130</v>
      </c>
      <c r="C62" s="76" t="s">
        <v>21</v>
      </c>
      <c r="D62" s="43">
        <v>26</v>
      </c>
      <c r="E62" s="47">
        <v>0.88461538461538469</v>
      </c>
      <c r="F62" s="47" t="s">
        <v>878</v>
      </c>
      <c r="G62" s="47">
        <v>0</v>
      </c>
      <c r="H62" s="115">
        <v>22</v>
      </c>
      <c r="I62" s="158">
        <v>0.95454545454545459</v>
      </c>
      <c r="J62" s="158" t="s">
        <v>878</v>
      </c>
      <c r="K62" s="158">
        <v>0</v>
      </c>
      <c r="L62" s="159">
        <v>0</v>
      </c>
      <c r="N62" s="296"/>
      <c r="O62" s="296"/>
    </row>
    <row r="63" spans="1:15" x14ac:dyDescent="0.25">
      <c r="A63" s="74" t="s">
        <v>131</v>
      </c>
      <c r="B63" s="75" t="s">
        <v>132</v>
      </c>
      <c r="C63" s="76" t="s">
        <v>8</v>
      </c>
      <c r="D63" s="43">
        <v>72</v>
      </c>
      <c r="E63" s="47">
        <v>0.81944444444444442</v>
      </c>
      <c r="F63" s="47">
        <v>0.1388888888888889</v>
      </c>
      <c r="G63" s="47" t="s">
        <v>878</v>
      </c>
      <c r="H63" s="115">
        <v>82</v>
      </c>
      <c r="I63" s="158">
        <v>0.9390243902439025</v>
      </c>
      <c r="J63" s="158">
        <v>6.097560975609756E-2</v>
      </c>
      <c r="K63" s="158">
        <v>0</v>
      </c>
      <c r="L63" s="159">
        <v>0</v>
      </c>
      <c r="N63" s="296"/>
      <c r="O63" s="296"/>
    </row>
    <row r="64" spans="1:15" x14ac:dyDescent="0.25">
      <c r="A64" s="74" t="s">
        <v>133</v>
      </c>
      <c r="B64" s="77" t="s">
        <v>134</v>
      </c>
      <c r="C64" s="76" t="s">
        <v>69</v>
      </c>
      <c r="D64" s="43">
        <v>82</v>
      </c>
      <c r="E64" s="47">
        <v>0.97560975609756095</v>
      </c>
      <c r="F64" s="47" t="s">
        <v>878</v>
      </c>
      <c r="G64" s="47" t="s">
        <v>878</v>
      </c>
      <c r="H64" s="115">
        <v>72</v>
      </c>
      <c r="I64" s="158">
        <v>0.84722222222222232</v>
      </c>
      <c r="J64" s="158">
        <v>0.15277777777777779</v>
      </c>
      <c r="K64" s="158">
        <v>0</v>
      </c>
      <c r="L64" s="159">
        <v>0</v>
      </c>
      <c r="N64" s="296"/>
      <c r="O64" s="296"/>
    </row>
    <row r="65" spans="1:15" x14ac:dyDescent="0.25">
      <c r="A65" s="74" t="s">
        <v>135</v>
      </c>
      <c r="B65" s="75" t="s">
        <v>136</v>
      </c>
      <c r="C65" s="76" t="s">
        <v>50</v>
      </c>
      <c r="D65" s="43">
        <v>103</v>
      </c>
      <c r="E65" s="47">
        <v>0.87378640776699035</v>
      </c>
      <c r="F65" s="47">
        <v>0.10679611650485438</v>
      </c>
      <c r="G65" s="47" t="s">
        <v>878</v>
      </c>
      <c r="H65" s="115">
        <v>101</v>
      </c>
      <c r="I65" s="158">
        <v>0.96039603960396036</v>
      </c>
      <c r="J65" s="158" t="s">
        <v>878</v>
      </c>
      <c r="K65" s="158" t="s">
        <v>878</v>
      </c>
      <c r="L65" s="159">
        <v>0</v>
      </c>
      <c r="N65" s="296"/>
      <c r="O65" s="296"/>
    </row>
    <row r="66" spans="1:15" x14ac:dyDescent="0.25">
      <c r="A66" s="74" t="s">
        <v>137</v>
      </c>
      <c r="B66" s="75" t="s">
        <v>138</v>
      </c>
      <c r="C66" s="76" t="s">
        <v>31</v>
      </c>
      <c r="D66" s="43">
        <v>31</v>
      </c>
      <c r="E66" s="47">
        <v>0.83870967741935487</v>
      </c>
      <c r="F66" s="47">
        <v>0.16129032258064516</v>
      </c>
      <c r="G66" s="47">
        <v>0</v>
      </c>
      <c r="H66" s="115">
        <v>19</v>
      </c>
      <c r="I66" s="158">
        <v>0.78947368421052633</v>
      </c>
      <c r="J66" s="158" t="s">
        <v>878</v>
      </c>
      <c r="K66" s="158" t="s">
        <v>878</v>
      </c>
      <c r="L66" s="159">
        <v>0</v>
      </c>
      <c r="N66" s="296"/>
      <c r="O66" s="296"/>
    </row>
    <row r="67" spans="1:15" x14ac:dyDescent="0.25">
      <c r="A67" s="74" t="s">
        <v>139</v>
      </c>
      <c r="B67" s="75" t="s">
        <v>140</v>
      </c>
      <c r="C67" s="76" t="s">
        <v>69</v>
      </c>
      <c r="D67" s="43">
        <v>27</v>
      </c>
      <c r="E67" s="47">
        <v>0.81481481481481477</v>
      </c>
      <c r="F67" s="47" t="s">
        <v>878</v>
      </c>
      <c r="G67" s="47" t="s">
        <v>878</v>
      </c>
      <c r="H67" s="115">
        <v>30</v>
      </c>
      <c r="I67" s="158">
        <v>1</v>
      </c>
      <c r="J67" s="158">
        <v>0</v>
      </c>
      <c r="K67" s="158">
        <v>0</v>
      </c>
      <c r="L67" s="159">
        <v>0</v>
      </c>
      <c r="N67" s="296"/>
      <c r="O67" s="296"/>
    </row>
    <row r="68" spans="1:15" x14ac:dyDescent="0.25">
      <c r="A68" s="74" t="s">
        <v>141</v>
      </c>
      <c r="B68" s="75" t="s">
        <v>142</v>
      </c>
      <c r="C68" s="76" t="s">
        <v>31</v>
      </c>
      <c r="D68" s="43">
        <v>50</v>
      </c>
      <c r="E68" s="47">
        <v>0.84</v>
      </c>
      <c r="F68" s="47">
        <v>0.14000000000000001</v>
      </c>
      <c r="G68" s="47" t="s">
        <v>878</v>
      </c>
      <c r="H68" s="115">
        <v>43</v>
      </c>
      <c r="I68" s="158">
        <v>0.88372093023255816</v>
      </c>
      <c r="J68" s="158">
        <v>0.11627906976744186</v>
      </c>
      <c r="K68" s="158">
        <v>0</v>
      </c>
      <c r="L68" s="159">
        <v>0</v>
      </c>
      <c r="N68" s="296"/>
      <c r="O68" s="296"/>
    </row>
    <row r="69" spans="1:15" x14ac:dyDescent="0.25">
      <c r="A69" s="74" t="s">
        <v>143</v>
      </c>
      <c r="B69" s="75" t="s">
        <v>144</v>
      </c>
      <c r="C69" s="76" t="s">
        <v>8</v>
      </c>
      <c r="D69" s="43">
        <v>53</v>
      </c>
      <c r="E69" s="47">
        <v>0.79245283018867918</v>
      </c>
      <c r="F69" s="47">
        <v>0.169811320754717</v>
      </c>
      <c r="G69" s="47" t="s">
        <v>878</v>
      </c>
      <c r="H69" s="115">
        <v>41</v>
      </c>
      <c r="I69" s="158">
        <v>0.92682926829268297</v>
      </c>
      <c r="J69" s="158" t="s">
        <v>878</v>
      </c>
      <c r="K69" s="158">
        <v>0</v>
      </c>
      <c r="L69" s="159">
        <v>0</v>
      </c>
      <c r="N69" s="296"/>
      <c r="O69" s="296"/>
    </row>
    <row r="70" spans="1:15" x14ac:dyDescent="0.25">
      <c r="A70" s="74" t="s">
        <v>145</v>
      </c>
      <c r="B70" s="75" t="s">
        <v>146</v>
      </c>
      <c r="C70" s="76" t="s">
        <v>31</v>
      </c>
      <c r="D70" s="43">
        <v>29</v>
      </c>
      <c r="E70" s="47">
        <v>0.86206896551724144</v>
      </c>
      <c r="F70" s="47" t="s">
        <v>878</v>
      </c>
      <c r="G70" s="47" t="s">
        <v>878</v>
      </c>
      <c r="H70" s="115">
        <v>26</v>
      </c>
      <c r="I70" s="158">
        <v>1</v>
      </c>
      <c r="J70" s="158">
        <v>0</v>
      </c>
      <c r="K70" s="158">
        <v>0</v>
      </c>
      <c r="L70" s="159">
        <v>0</v>
      </c>
      <c r="N70" s="296"/>
      <c r="O70" s="296"/>
    </row>
    <row r="71" spans="1:15" x14ac:dyDescent="0.25">
      <c r="A71" s="74" t="s">
        <v>147</v>
      </c>
      <c r="B71" s="75" t="s">
        <v>148</v>
      </c>
      <c r="C71" s="76" t="s">
        <v>31</v>
      </c>
      <c r="D71" s="43">
        <v>70</v>
      </c>
      <c r="E71" s="47">
        <v>0.81428571428571428</v>
      </c>
      <c r="F71" s="47">
        <v>0.18571428571428572</v>
      </c>
      <c r="G71" s="47">
        <v>0</v>
      </c>
      <c r="H71" s="115">
        <v>88</v>
      </c>
      <c r="I71" s="158">
        <v>0.88636363636363635</v>
      </c>
      <c r="J71" s="158">
        <v>6.8181818181818177E-2</v>
      </c>
      <c r="K71" s="158" t="s">
        <v>878</v>
      </c>
      <c r="L71" s="159">
        <v>0</v>
      </c>
      <c r="N71" s="296"/>
      <c r="O71" s="296"/>
    </row>
    <row r="72" spans="1:15" x14ac:dyDescent="0.25">
      <c r="A72" s="74" t="s">
        <v>149</v>
      </c>
      <c r="B72" s="75" t="s">
        <v>150</v>
      </c>
      <c r="C72" s="76" t="s">
        <v>24</v>
      </c>
      <c r="D72" s="43">
        <v>123</v>
      </c>
      <c r="E72" s="47">
        <v>0.88617886178861793</v>
      </c>
      <c r="F72" s="47">
        <v>0.11382113821138212</v>
      </c>
      <c r="G72" s="47">
        <v>0</v>
      </c>
      <c r="H72" s="115">
        <v>110</v>
      </c>
      <c r="I72" s="158">
        <v>0.9181818181818181</v>
      </c>
      <c r="J72" s="158">
        <v>7.2727272727272724E-2</v>
      </c>
      <c r="K72" s="158" t="s">
        <v>878</v>
      </c>
      <c r="L72" s="159">
        <v>0</v>
      </c>
      <c r="N72" s="296"/>
      <c r="O72" s="296"/>
    </row>
    <row r="73" spans="1:15" x14ac:dyDescent="0.25">
      <c r="A73" s="74" t="s">
        <v>151</v>
      </c>
      <c r="B73" s="75" t="s">
        <v>152</v>
      </c>
      <c r="C73" s="76" t="s">
        <v>5</v>
      </c>
      <c r="D73" s="43">
        <v>16</v>
      </c>
      <c r="E73" s="47">
        <v>0.625</v>
      </c>
      <c r="F73" s="47">
        <v>0</v>
      </c>
      <c r="G73" s="47">
        <v>0.375</v>
      </c>
      <c r="H73" s="115">
        <v>16</v>
      </c>
      <c r="I73" s="158">
        <v>0.9375</v>
      </c>
      <c r="J73" s="158">
        <v>0</v>
      </c>
      <c r="K73" s="158">
        <v>0</v>
      </c>
      <c r="L73" s="159" t="s">
        <v>878</v>
      </c>
      <c r="N73" s="296"/>
      <c r="O73" s="296"/>
    </row>
    <row r="74" spans="1:15" x14ac:dyDescent="0.25">
      <c r="A74" s="74" t="s">
        <v>153</v>
      </c>
      <c r="B74" s="75" t="s">
        <v>154</v>
      </c>
      <c r="C74" s="76" t="s">
        <v>69</v>
      </c>
      <c r="D74" s="43">
        <v>111</v>
      </c>
      <c r="E74" s="47">
        <v>0.73873873873873874</v>
      </c>
      <c r="F74" s="47">
        <v>0.24324324324324323</v>
      </c>
      <c r="G74" s="47" t="s">
        <v>878</v>
      </c>
      <c r="H74" s="115">
        <v>119</v>
      </c>
      <c r="I74" s="158">
        <v>0.9243697478991596</v>
      </c>
      <c r="J74" s="158">
        <v>6.7226890756302518E-2</v>
      </c>
      <c r="K74" s="158" t="s">
        <v>878</v>
      </c>
      <c r="L74" s="159">
        <v>0</v>
      </c>
      <c r="N74" s="296"/>
      <c r="O74" s="296"/>
    </row>
    <row r="75" spans="1:15" x14ac:dyDescent="0.25">
      <c r="A75" s="74" t="s">
        <v>155</v>
      </c>
      <c r="B75" s="75" t="s">
        <v>156</v>
      </c>
      <c r="C75" s="76" t="s">
        <v>110</v>
      </c>
      <c r="D75" s="43">
        <v>62</v>
      </c>
      <c r="E75" s="47">
        <v>0.90322580645161299</v>
      </c>
      <c r="F75" s="47" t="s">
        <v>878</v>
      </c>
      <c r="G75" s="47" t="s">
        <v>878</v>
      </c>
      <c r="H75" s="115">
        <v>74</v>
      </c>
      <c r="I75" s="158">
        <v>0.94594594594594594</v>
      </c>
      <c r="J75" s="158" t="s">
        <v>878</v>
      </c>
      <c r="K75" s="158">
        <v>0</v>
      </c>
      <c r="L75" s="159">
        <v>0</v>
      </c>
      <c r="N75" s="296"/>
      <c r="O75" s="296"/>
    </row>
    <row r="76" spans="1:15" x14ac:dyDescent="0.25">
      <c r="A76" s="74" t="s">
        <v>157</v>
      </c>
      <c r="B76" s="75" t="s">
        <v>158</v>
      </c>
      <c r="C76" s="76" t="s">
        <v>69</v>
      </c>
      <c r="D76" s="43">
        <v>26</v>
      </c>
      <c r="E76" s="47">
        <v>0.80769230769230771</v>
      </c>
      <c r="F76" s="47">
        <v>0.19230769230769229</v>
      </c>
      <c r="G76" s="47">
        <v>0</v>
      </c>
      <c r="H76" s="115">
        <v>39</v>
      </c>
      <c r="I76" s="158">
        <v>0.84615384615384615</v>
      </c>
      <c r="J76" s="158" t="s">
        <v>878</v>
      </c>
      <c r="K76" s="158" t="s">
        <v>878</v>
      </c>
      <c r="L76" s="159">
        <v>0</v>
      </c>
      <c r="N76" s="296"/>
      <c r="O76" s="296"/>
    </row>
    <row r="77" spans="1:15" x14ac:dyDescent="0.25">
      <c r="A77" s="74" t="s">
        <v>159</v>
      </c>
      <c r="B77" s="77" t="s">
        <v>160</v>
      </c>
      <c r="C77" s="76" t="s">
        <v>8</v>
      </c>
      <c r="D77" s="43">
        <v>143</v>
      </c>
      <c r="E77" s="47">
        <v>0.97202797202797198</v>
      </c>
      <c r="F77" s="47" t="s">
        <v>878</v>
      </c>
      <c r="G77" s="47">
        <v>0</v>
      </c>
      <c r="H77" s="115">
        <v>79</v>
      </c>
      <c r="I77" s="158">
        <v>0.93670886075949367</v>
      </c>
      <c r="J77" s="158" t="s">
        <v>878</v>
      </c>
      <c r="K77" s="158" t="s">
        <v>878</v>
      </c>
      <c r="L77" s="159">
        <v>0</v>
      </c>
      <c r="N77" s="296"/>
      <c r="O77" s="296"/>
    </row>
    <row r="78" spans="1:15" x14ac:dyDescent="0.25">
      <c r="A78" s="74" t="s">
        <v>161</v>
      </c>
      <c r="B78" s="75" t="s">
        <v>162</v>
      </c>
      <c r="C78" s="76" t="s">
        <v>110</v>
      </c>
      <c r="D78" s="43">
        <v>44</v>
      </c>
      <c r="E78" s="47">
        <v>0.84090909090909094</v>
      </c>
      <c r="F78" s="47" t="s">
        <v>878</v>
      </c>
      <c r="G78" s="47" t="s">
        <v>878</v>
      </c>
      <c r="H78" s="115">
        <v>37</v>
      </c>
      <c r="I78" s="158">
        <v>0.64864864864864868</v>
      </c>
      <c r="J78" s="158" t="s">
        <v>878</v>
      </c>
      <c r="K78" s="158" t="s">
        <v>878</v>
      </c>
      <c r="L78" s="159">
        <v>0.27027027027027029</v>
      </c>
      <c r="N78" s="296"/>
      <c r="O78" s="296"/>
    </row>
    <row r="79" spans="1:15" x14ac:dyDescent="0.25">
      <c r="A79" s="74" t="s">
        <v>163</v>
      </c>
      <c r="B79" s="75" t="s">
        <v>164</v>
      </c>
      <c r="C79" s="76" t="s">
        <v>11</v>
      </c>
      <c r="D79" s="43">
        <v>191</v>
      </c>
      <c r="E79" s="47">
        <v>0.75916230366492143</v>
      </c>
      <c r="F79" s="47">
        <v>0.2356020942408377</v>
      </c>
      <c r="G79" s="47" t="s">
        <v>878</v>
      </c>
      <c r="H79" s="115">
        <v>161</v>
      </c>
      <c r="I79" s="158">
        <v>0.99378881987577639</v>
      </c>
      <c r="J79" s="158" t="s">
        <v>878</v>
      </c>
      <c r="K79" s="158">
        <v>0</v>
      </c>
      <c r="L79" s="159">
        <v>0</v>
      </c>
      <c r="N79" s="296"/>
      <c r="O79" s="296"/>
    </row>
    <row r="80" spans="1:15" x14ac:dyDescent="0.25">
      <c r="A80" s="74" t="s">
        <v>165</v>
      </c>
      <c r="B80" s="75" t="s">
        <v>166</v>
      </c>
      <c r="C80" s="76" t="s">
        <v>31</v>
      </c>
      <c r="D80" s="43">
        <v>78</v>
      </c>
      <c r="E80" s="47">
        <v>0.74358974358974361</v>
      </c>
      <c r="F80" s="47">
        <v>0.20512820512820515</v>
      </c>
      <c r="G80" s="47" t="s">
        <v>878</v>
      </c>
      <c r="H80" s="115">
        <v>85</v>
      </c>
      <c r="I80" s="158">
        <v>0.87058823529411766</v>
      </c>
      <c r="J80" s="158">
        <v>0.12941176470588237</v>
      </c>
      <c r="K80" s="158">
        <v>0</v>
      </c>
      <c r="L80" s="159">
        <v>0</v>
      </c>
      <c r="N80" s="296"/>
      <c r="O80" s="296"/>
    </row>
    <row r="81" spans="1:15" x14ac:dyDescent="0.25">
      <c r="A81" s="74" t="s">
        <v>167</v>
      </c>
      <c r="B81" s="75" t="s">
        <v>168</v>
      </c>
      <c r="C81" s="76" t="s">
        <v>24</v>
      </c>
      <c r="D81" s="43">
        <v>61</v>
      </c>
      <c r="E81" s="47">
        <v>0.54098360655737709</v>
      </c>
      <c r="F81" s="47">
        <v>0.37704918032786883</v>
      </c>
      <c r="G81" s="47">
        <v>8.1967213114754092E-2</v>
      </c>
      <c r="H81" s="115">
        <v>46</v>
      </c>
      <c r="I81" s="158">
        <v>0.97826086956521729</v>
      </c>
      <c r="J81" s="158" t="s">
        <v>878</v>
      </c>
      <c r="K81" s="158">
        <v>0</v>
      </c>
      <c r="L81" s="159">
        <v>0</v>
      </c>
      <c r="N81" s="296"/>
      <c r="O81" s="296"/>
    </row>
    <row r="82" spans="1:15" x14ac:dyDescent="0.25">
      <c r="A82" s="74" t="s">
        <v>169</v>
      </c>
      <c r="B82" s="75" t="s">
        <v>170</v>
      </c>
      <c r="C82" s="76" t="s">
        <v>11</v>
      </c>
      <c r="D82" s="43" t="s">
        <v>878</v>
      </c>
      <c r="E82" s="47" t="s">
        <v>878</v>
      </c>
      <c r="F82" s="47">
        <v>0</v>
      </c>
      <c r="G82" s="47">
        <v>0</v>
      </c>
      <c r="H82" s="115">
        <v>60</v>
      </c>
      <c r="I82" s="158">
        <v>0.96666666666666667</v>
      </c>
      <c r="J82" s="158">
        <v>0</v>
      </c>
      <c r="K82" s="158">
        <v>0</v>
      </c>
      <c r="L82" s="159" t="s">
        <v>878</v>
      </c>
      <c r="N82" s="296"/>
      <c r="O82" s="296"/>
    </row>
    <row r="83" spans="1:15" x14ac:dyDescent="0.25">
      <c r="A83" s="74" t="s">
        <v>171</v>
      </c>
      <c r="B83" s="75" t="s">
        <v>172</v>
      </c>
      <c r="C83" s="76" t="s">
        <v>24</v>
      </c>
      <c r="D83" s="43">
        <v>29</v>
      </c>
      <c r="E83" s="47">
        <v>0.31034482758620691</v>
      </c>
      <c r="F83" s="47" t="s">
        <v>878</v>
      </c>
      <c r="G83" s="47">
        <v>0.65517241379310354</v>
      </c>
      <c r="H83" s="115">
        <v>28</v>
      </c>
      <c r="I83" s="158">
        <v>0.8571428571428571</v>
      </c>
      <c r="J83" s="158" t="s">
        <v>878</v>
      </c>
      <c r="K83" s="158">
        <v>0</v>
      </c>
      <c r="L83" s="159">
        <v>0</v>
      </c>
      <c r="N83" s="296"/>
      <c r="O83" s="296"/>
    </row>
    <row r="84" spans="1:15" x14ac:dyDescent="0.25">
      <c r="A84" s="74" t="s">
        <v>173</v>
      </c>
      <c r="B84" s="75" t="s">
        <v>174</v>
      </c>
      <c r="C84" s="76" t="s">
        <v>50</v>
      </c>
      <c r="D84" s="43">
        <v>46</v>
      </c>
      <c r="E84" s="47">
        <v>0.80434782608695654</v>
      </c>
      <c r="F84" s="47">
        <v>0.19565217391304349</v>
      </c>
      <c r="G84" s="47">
        <v>0</v>
      </c>
      <c r="H84" s="115">
        <v>50</v>
      </c>
      <c r="I84" s="158">
        <v>0.9</v>
      </c>
      <c r="J84" s="158" t="s">
        <v>878</v>
      </c>
      <c r="K84" s="158" t="s">
        <v>878</v>
      </c>
      <c r="L84" s="159" t="s">
        <v>878</v>
      </c>
      <c r="N84" s="296"/>
      <c r="O84" s="296"/>
    </row>
    <row r="85" spans="1:15" x14ac:dyDescent="0.25">
      <c r="A85" s="74" t="s">
        <v>175</v>
      </c>
      <c r="B85" s="75" t="s">
        <v>176</v>
      </c>
      <c r="C85" s="76" t="s">
        <v>69</v>
      </c>
      <c r="D85" s="43">
        <v>90</v>
      </c>
      <c r="E85" s="47">
        <v>0.8222222222222223</v>
      </c>
      <c r="F85" s="47" t="s">
        <v>878</v>
      </c>
      <c r="G85" s="47">
        <v>0.15555555555555556</v>
      </c>
      <c r="H85" s="115">
        <v>32</v>
      </c>
      <c r="I85" s="158">
        <v>0.90625</v>
      </c>
      <c r="J85" s="158" t="s">
        <v>878</v>
      </c>
      <c r="K85" s="158" t="s">
        <v>878</v>
      </c>
      <c r="L85" s="159">
        <v>0</v>
      </c>
      <c r="N85" s="296"/>
      <c r="O85" s="296"/>
    </row>
    <row r="86" spans="1:15" x14ac:dyDescent="0.25">
      <c r="A86" s="74" t="s">
        <v>177</v>
      </c>
      <c r="B86" s="75" t="s">
        <v>178</v>
      </c>
      <c r="C86" s="76" t="s">
        <v>21</v>
      </c>
      <c r="D86" s="43">
        <v>105</v>
      </c>
      <c r="E86" s="47">
        <v>0.8571428571428571</v>
      </c>
      <c r="F86" s="47">
        <v>0.13333333333333333</v>
      </c>
      <c r="G86" s="47" t="s">
        <v>878</v>
      </c>
      <c r="H86" s="115">
        <v>106</v>
      </c>
      <c r="I86" s="158">
        <v>0.85849056603773588</v>
      </c>
      <c r="J86" s="158">
        <v>4.716981132075472E-2</v>
      </c>
      <c r="K86" s="158" t="s">
        <v>878</v>
      </c>
      <c r="L86" s="159">
        <v>8.4905660377358499E-2</v>
      </c>
      <c r="N86" s="296"/>
      <c r="O86" s="296"/>
    </row>
    <row r="87" spans="1:15" x14ac:dyDescent="0.25">
      <c r="A87" s="74" t="s">
        <v>179</v>
      </c>
      <c r="B87" s="75" t="s">
        <v>180</v>
      </c>
      <c r="C87" s="76" t="s">
        <v>24</v>
      </c>
      <c r="D87" s="43">
        <v>48</v>
      </c>
      <c r="E87" s="47">
        <v>0.6875</v>
      </c>
      <c r="F87" s="47">
        <v>0.3125</v>
      </c>
      <c r="G87" s="47">
        <v>0</v>
      </c>
      <c r="H87" s="115">
        <v>50</v>
      </c>
      <c r="I87" s="158">
        <v>0.84</v>
      </c>
      <c r="J87" s="158">
        <v>0.14000000000000001</v>
      </c>
      <c r="K87" s="158">
        <v>0</v>
      </c>
      <c r="L87" s="159" t="s">
        <v>878</v>
      </c>
      <c r="N87" s="296"/>
      <c r="O87" s="296"/>
    </row>
    <row r="88" spans="1:15" x14ac:dyDescent="0.25">
      <c r="A88" s="74" t="s">
        <v>181</v>
      </c>
      <c r="B88" s="75" t="s">
        <v>182</v>
      </c>
      <c r="C88" s="76" t="s">
        <v>69</v>
      </c>
      <c r="D88" s="43">
        <v>24</v>
      </c>
      <c r="E88" s="47">
        <v>0.91666666666666674</v>
      </c>
      <c r="F88" s="47" t="s">
        <v>878</v>
      </c>
      <c r="G88" s="47" t="s">
        <v>878</v>
      </c>
      <c r="H88" s="115">
        <v>24</v>
      </c>
      <c r="I88" s="158">
        <v>0.91666666666666674</v>
      </c>
      <c r="J88" s="158" t="s">
        <v>878</v>
      </c>
      <c r="K88" s="158">
        <v>0</v>
      </c>
      <c r="L88" s="159">
        <v>0</v>
      </c>
      <c r="N88" s="296"/>
      <c r="O88" s="296"/>
    </row>
    <row r="89" spans="1:15" x14ac:dyDescent="0.25">
      <c r="A89" s="74" t="s">
        <v>183</v>
      </c>
      <c r="B89" s="75" t="s">
        <v>184</v>
      </c>
      <c r="C89" s="76" t="s">
        <v>11</v>
      </c>
      <c r="D89" s="43">
        <v>36</v>
      </c>
      <c r="E89" s="47">
        <v>0.69444444444444442</v>
      </c>
      <c r="F89" s="47">
        <v>0.30555555555555558</v>
      </c>
      <c r="G89" s="47">
        <v>0</v>
      </c>
      <c r="H89" s="115">
        <v>22</v>
      </c>
      <c r="I89" s="158">
        <v>0.81818181818181812</v>
      </c>
      <c r="J89" s="158" t="s">
        <v>878</v>
      </c>
      <c r="K89" s="158">
        <v>0</v>
      </c>
      <c r="L89" s="159" t="s">
        <v>878</v>
      </c>
      <c r="N89" s="296"/>
      <c r="O89" s="296"/>
    </row>
    <row r="90" spans="1:15" x14ac:dyDescent="0.25">
      <c r="A90" s="74" t="s">
        <v>185</v>
      </c>
      <c r="B90" s="75" t="s">
        <v>186</v>
      </c>
      <c r="C90" s="76" t="s">
        <v>5</v>
      </c>
      <c r="D90" s="43">
        <v>76</v>
      </c>
      <c r="E90" s="47">
        <v>0.81578947368421051</v>
      </c>
      <c r="F90" s="47">
        <v>0.17105263157894737</v>
      </c>
      <c r="G90" s="47" t="s">
        <v>878</v>
      </c>
      <c r="H90" s="115">
        <v>80</v>
      </c>
      <c r="I90" s="158">
        <v>0.86250000000000004</v>
      </c>
      <c r="J90" s="158">
        <v>0.13750000000000001</v>
      </c>
      <c r="K90" s="158">
        <v>0</v>
      </c>
      <c r="L90" s="159">
        <v>0</v>
      </c>
      <c r="N90" s="296"/>
      <c r="O90" s="296"/>
    </row>
    <row r="91" spans="1:15" x14ac:dyDescent="0.25">
      <c r="A91" s="74" t="s">
        <v>187</v>
      </c>
      <c r="B91" s="75" t="s">
        <v>188</v>
      </c>
      <c r="C91" s="76" t="s">
        <v>11</v>
      </c>
      <c r="D91" s="43">
        <v>60</v>
      </c>
      <c r="E91" s="47">
        <v>0.68333333333333324</v>
      </c>
      <c r="F91" s="47">
        <v>0.31666666666666665</v>
      </c>
      <c r="G91" s="47">
        <v>0</v>
      </c>
      <c r="H91" s="115">
        <v>27</v>
      </c>
      <c r="I91" s="158">
        <v>1</v>
      </c>
      <c r="J91" s="158">
        <v>0</v>
      </c>
      <c r="K91" s="158">
        <v>0</v>
      </c>
      <c r="L91" s="159">
        <v>0</v>
      </c>
      <c r="N91" s="296"/>
      <c r="O91" s="296"/>
    </row>
    <row r="92" spans="1:15" x14ac:dyDescent="0.25">
      <c r="A92" s="74" t="s">
        <v>189</v>
      </c>
      <c r="B92" s="75" t="s">
        <v>190</v>
      </c>
      <c r="C92" s="76" t="s">
        <v>31</v>
      </c>
      <c r="D92" s="43">
        <v>47</v>
      </c>
      <c r="E92" s="47">
        <v>0.85106382978723405</v>
      </c>
      <c r="F92" s="47">
        <v>0.14893617021276595</v>
      </c>
      <c r="G92" s="47">
        <v>0</v>
      </c>
      <c r="H92" s="115">
        <v>47</v>
      </c>
      <c r="I92" s="158">
        <v>0.97872340425531912</v>
      </c>
      <c r="J92" s="158" t="s">
        <v>878</v>
      </c>
      <c r="K92" s="158">
        <v>0</v>
      </c>
      <c r="L92" s="159">
        <v>0</v>
      </c>
      <c r="N92" s="296"/>
      <c r="O92" s="296"/>
    </row>
    <row r="93" spans="1:15" x14ac:dyDescent="0.25">
      <c r="A93" s="74" t="s">
        <v>191</v>
      </c>
      <c r="B93" s="75" t="s">
        <v>192</v>
      </c>
      <c r="C93" s="76" t="s">
        <v>31</v>
      </c>
      <c r="D93" s="43">
        <v>36</v>
      </c>
      <c r="E93" s="47">
        <v>0.97222222222222232</v>
      </c>
      <c r="F93" s="47">
        <v>0</v>
      </c>
      <c r="G93" s="47" t="s">
        <v>878</v>
      </c>
      <c r="H93" s="115">
        <v>39</v>
      </c>
      <c r="I93" s="158">
        <v>1</v>
      </c>
      <c r="J93" s="158">
        <v>0</v>
      </c>
      <c r="K93" s="158">
        <v>0</v>
      </c>
      <c r="L93" s="159">
        <v>0</v>
      </c>
      <c r="N93" s="296"/>
      <c r="O93" s="296"/>
    </row>
    <row r="94" spans="1:15" x14ac:dyDescent="0.25">
      <c r="A94" s="74" t="s">
        <v>193</v>
      </c>
      <c r="B94" s="75" t="s">
        <v>194</v>
      </c>
      <c r="C94" s="76" t="s">
        <v>50</v>
      </c>
      <c r="D94" s="43">
        <v>56</v>
      </c>
      <c r="E94" s="47">
        <v>0.8392857142857143</v>
      </c>
      <c r="F94" s="47">
        <v>0.16071428571428573</v>
      </c>
      <c r="G94" s="47">
        <v>0</v>
      </c>
      <c r="H94" s="115">
        <v>60</v>
      </c>
      <c r="I94" s="158">
        <v>0.98333333333333328</v>
      </c>
      <c r="J94" s="158" t="s">
        <v>878</v>
      </c>
      <c r="K94" s="158">
        <v>0</v>
      </c>
      <c r="L94" s="159">
        <v>0</v>
      </c>
      <c r="N94" s="296"/>
      <c r="O94" s="296"/>
    </row>
    <row r="95" spans="1:15" x14ac:dyDescent="0.25">
      <c r="A95" s="74" t="s">
        <v>195</v>
      </c>
      <c r="B95" s="75" t="s">
        <v>196</v>
      </c>
      <c r="C95" s="76" t="s">
        <v>69</v>
      </c>
      <c r="D95" s="43">
        <v>40</v>
      </c>
      <c r="E95" s="47">
        <v>0.77500000000000002</v>
      </c>
      <c r="F95" s="47">
        <v>0.15</v>
      </c>
      <c r="G95" s="47" t="s">
        <v>878</v>
      </c>
      <c r="H95" s="115">
        <v>44</v>
      </c>
      <c r="I95" s="158">
        <v>0.93181818181818188</v>
      </c>
      <c r="J95" s="158" t="s">
        <v>878</v>
      </c>
      <c r="K95" s="158" t="s">
        <v>878</v>
      </c>
      <c r="L95" s="159">
        <v>0</v>
      </c>
      <c r="N95" s="296"/>
      <c r="O95" s="296"/>
    </row>
    <row r="96" spans="1:15" x14ac:dyDescent="0.25">
      <c r="A96" s="74" t="s">
        <v>197</v>
      </c>
      <c r="B96" s="75" t="s">
        <v>198</v>
      </c>
      <c r="C96" s="76" t="s">
        <v>69</v>
      </c>
      <c r="D96" s="43">
        <v>101</v>
      </c>
      <c r="E96" s="47">
        <v>0.74257425742574257</v>
      </c>
      <c r="F96" s="47">
        <v>0.23762376237623761</v>
      </c>
      <c r="G96" s="47" t="s">
        <v>878</v>
      </c>
      <c r="H96" s="115">
        <v>71</v>
      </c>
      <c r="I96" s="158">
        <v>0.95774647887323938</v>
      </c>
      <c r="J96" s="158" t="s">
        <v>878</v>
      </c>
      <c r="K96" s="158" t="s">
        <v>878</v>
      </c>
      <c r="L96" s="159">
        <v>0</v>
      </c>
      <c r="N96" s="296"/>
      <c r="O96" s="296"/>
    </row>
    <row r="97" spans="1:15" x14ac:dyDescent="0.25">
      <c r="A97" s="74" t="s">
        <v>200</v>
      </c>
      <c r="B97" s="75" t="s">
        <v>201</v>
      </c>
      <c r="C97" s="76" t="s">
        <v>31</v>
      </c>
      <c r="D97" s="43">
        <v>94</v>
      </c>
      <c r="E97" s="47">
        <v>0.90425531914893609</v>
      </c>
      <c r="F97" s="47">
        <v>9.5744680851063843E-2</v>
      </c>
      <c r="G97" s="47">
        <v>0</v>
      </c>
      <c r="H97" s="115">
        <v>68</v>
      </c>
      <c r="I97" s="158">
        <v>0.94117647058823539</v>
      </c>
      <c r="J97" s="158" t="s">
        <v>878</v>
      </c>
      <c r="K97" s="158">
        <v>0</v>
      </c>
      <c r="L97" s="159">
        <v>0</v>
      </c>
      <c r="N97" s="296"/>
      <c r="O97" s="296"/>
    </row>
    <row r="98" spans="1:15" x14ac:dyDescent="0.25">
      <c r="A98" s="74" t="s">
        <v>202</v>
      </c>
      <c r="B98" s="75" t="s">
        <v>203</v>
      </c>
      <c r="C98" s="76" t="s">
        <v>8</v>
      </c>
      <c r="D98" s="43">
        <v>52</v>
      </c>
      <c r="E98" s="47">
        <v>0.78846153846153844</v>
      </c>
      <c r="F98" s="47">
        <v>0.17307692307692307</v>
      </c>
      <c r="G98" s="47" t="s">
        <v>878</v>
      </c>
      <c r="H98" s="115">
        <v>34</v>
      </c>
      <c r="I98" s="158">
        <v>0.97058823529411764</v>
      </c>
      <c r="J98" s="158" t="s">
        <v>878</v>
      </c>
      <c r="K98" s="158">
        <v>0</v>
      </c>
      <c r="L98" s="159">
        <v>0</v>
      </c>
      <c r="N98" s="296"/>
      <c r="O98" s="296"/>
    </row>
    <row r="99" spans="1:15" x14ac:dyDescent="0.25">
      <c r="A99" s="74" t="s">
        <v>204</v>
      </c>
      <c r="B99" s="75" t="s">
        <v>205</v>
      </c>
      <c r="C99" s="76" t="s">
        <v>14</v>
      </c>
      <c r="D99" s="43">
        <v>26</v>
      </c>
      <c r="E99" s="47">
        <v>0.92307692307692302</v>
      </c>
      <c r="F99" s="47" t="s">
        <v>878</v>
      </c>
      <c r="G99" s="47" t="s">
        <v>878</v>
      </c>
      <c r="H99" s="115">
        <v>13</v>
      </c>
      <c r="I99" s="158">
        <v>0</v>
      </c>
      <c r="J99" s="158">
        <v>0</v>
      </c>
      <c r="K99" s="158">
        <v>0</v>
      </c>
      <c r="L99" s="159">
        <v>1</v>
      </c>
      <c r="N99" s="296"/>
      <c r="O99" s="296"/>
    </row>
    <row r="100" spans="1:15" x14ac:dyDescent="0.25">
      <c r="A100" s="74" t="s">
        <v>206</v>
      </c>
      <c r="B100" s="75" t="s">
        <v>207</v>
      </c>
      <c r="C100" s="76" t="s">
        <v>11</v>
      </c>
      <c r="D100" s="43">
        <v>36</v>
      </c>
      <c r="E100" s="47">
        <v>0.80555555555555558</v>
      </c>
      <c r="F100" s="47">
        <v>0.1388888888888889</v>
      </c>
      <c r="G100" s="47" t="s">
        <v>878</v>
      </c>
      <c r="H100" s="115">
        <v>25</v>
      </c>
      <c r="I100" s="158">
        <v>1</v>
      </c>
      <c r="J100" s="158">
        <v>0</v>
      </c>
      <c r="K100" s="158">
        <v>0</v>
      </c>
      <c r="L100" s="159">
        <v>0</v>
      </c>
      <c r="N100" s="296"/>
      <c r="O100" s="296"/>
    </row>
    <row r="101" spans="1:15" x14ac:dyDescent="0.25">
      <c r="A101" s="74" t="s">
        <v>208</v>
      </c>
      <c r="B101" s="75" t="s">
        <v>209</v>
      </c>
      <c r="C101" s="76" t="s">
        <v>31</v>
      </c>
      <c r="D101" s="43">
        <v>59</v>
      </c>
      <c r="E101" s="47">
        <v>0.72881355932203395</v>
      </c>
      <c r="F101" s="47">
        <v>8.4745762711864417E-2</v>
      </c>
      <c r="G101" s="47">
        <v>0.1864406779661017</v>
      </c>
      <c r="H101" s="115">
        <v>39</v>
      </c>
      <c r="I101" s="158">
        <v>0.8205128205128206</v>
      </c>
      <c r="J101" s="158">
        <v>0.12820512820512822</v>
      </c>
      <c r="K101" s="158">
        <v>0</v>
      </c>
      <c r="L101" s="159" t="s">
        <v>878</v>
      </c>
      <c r="N101" s="296"/>
      <c r="O101" s="296"/>
    </row>
    <row r="102" spans="1:15" x14ac:dyDescent="0.25">
      <c r="A102" s="74" t="s">
        <v>210</v>
      </c>
      <c r="B102" s="75" t="s">
        <v>211</v>
      </c>
      <c r="C102" s="76" t="s">
        <v>8</v>
      </c>
      <c r="D102" s="43">
        <v>72</v>
      </c>
      <c r="E102" s="47">
        <v>0.72222222222222232</v>
      </c>
      <c r="F102" s="47">
        <v>0.19444444444444442</v>
      </c>
      <c r="G102" s="47">
        <v>8.3333333333333343E-2</v>
      </c>
      <c r="H102" s="115">
        <v>63</v>
      </c>
      <c r="I102" s="158">
        <v>0.87301587301587302</v>
      </c>
      <c r="J102" s="158">
        <v>0.1111111111111111</v>
      </c>
      <c r="K102" s="158" t="s">
        <v>878</v>
      </c>
      <c r="L102" s="159">
        <v>0</v>
      </c>
      <c r="N102" s="296"/>
      <c r="O102" s="296"/>
    </row>
    <row r="103" spans="1:15" x14ac:dyDescent="0.25">
      <c r="A103" s="74" t="s">
        <v>212</v>
      </c>
      <c r="B103" s="75" t="s">
        <v>213</v>
      </c>
      <c r="C103" s="76" t="s">
        <v>5</v>
      </c>
      <c r="D103" s="43">
        <v>41</v>
      </c>
      <c r="E103" s="47">
        <v>0.90243902439024393</v>
      </c>
      <c r="F103" s="47" t="s">
        <v>878</v>
      </c>
      <c r="G103" s="47" t="s">
        <v>878</v>
      </c>
      <c r="H103" s="115">
        <v>47</v>
      </c>
      <c r="I103" s="158">
        <v>1</v>
      </c>
      <c r="J103" s="158">
        <v>0</v>
      </c>
      <c r="K103" s="158">
        <v>0</v>
      </c>
      <c r="L103" s="159">
        <v>0</v>
      </c>
      <c r="N103" s="296"/>
      <c r="O103" s="296"/>
    </row>
    <row r="104" spans="1:15" x14ac:dyDescent="0.25">
      <c r="A104" s="74" t="s">
        <v>214</v>
      </c>
      <c r="B104" s="75" t="s">
        <v>215</v>
      </c>
      <c r="C104" s="76" t="s">
        <v>50</v>
      </c>
      <c r="D104" s="43">
        <v>69</v>
      </c>
      <c r="E104" s="47">
        <v>0.76811594202898548</v>
      </c>
      <c r="F104" s="47">
        <v>0.21739130434782608</v>
      </c>
      <c r="G104" s="47" t="s">
        <v>878</v>
      </c>
      <c r="H104" s="115">
        <v>53</v>
      </c>
      <c r="I104" s="158">
        <v>0.81132075471698117</v>
      </c>
      <c r="J104" s="158">
        <v>0.15094339622641509</v>
      </c>
      <c r="K104" s="158" t="s">
        <v>878</v>
      </c>
      <c r="L104" s="159">
        <v>0</v>
      </c>
      <c r="N104" s="296"/>
      <c r="O104" s="296"/>
    </row>
    <row r="105" spans="1:15" x14ac:dyDescent="0.25">
      <c r="A105" s="74" t="s">
        <v>216</v>
      </c>
      <c r="B105" s="75" t="s">
        <v>217</v>
      </c>
      <c r="C105" s="76" t="s">
        <v>24</v>
      </c>
      <c r="D105" s="43">
        <v>22</v>
      </c>
      <c r="E105" s="47">
        <v>0.77272727272727271</v>
      </c>
      <c r="F105" s="47">
        <v>0.22727272727272727</v>
      </c>
      <c r="G105" s="47">
        <v>0</v>
      </c>
      <c r="H105" s="115">
        <v>10</v>
      </c>
      <c r="I105" s="158">
        <v>0.8</v>
      </c>
      <c r="J105" s="158">
        <v>0</v>
      </c>
      <c r="K105" s="158" t="s">
        <v>878</v>
      </c>
      <c r="L105" s="159">
        <v>0</v>
      </c>
      <c r="N105" s="296"/>
      <c r="O105" s="296"/>
    </row>
    <row r="106" spans="1:15" x14ac:dyDescent="0.25">
      <c r="A106" s="74" t="s">
        <v>218</v>
      </c>
      <c r="B106" s="75" t="s">
        <v>219</v>
      </c>
      <c r="C106" s="76" t="s">
        <v>31</v>
      </c>
      <c r="D106" s="43">
        <v>79</v>
      </c>
      <c r="E106" s="47">
        <v>0.759493670886076</v>
      </c>
      <c r="F106" s="47">
        <v>0.24050632911392406</v>
      </c>
      <c r="G106" s="47">
        <v>0</v>
      </c>
      <c r="H106" s="115">
        <v>81</v>
      </c>
      <c r="I106" s="158">
        <v>0.88888888888888884</v>
      </c>
      <c r="J106" s="158">
        <v>0.1111111111111111</v>
      </c>
      <c r="K106" s="158">
        <v>0</v>
      </c>
      <c r="L106" s="159">
        <v>0</v>
      </c>
      <c r="N106" s="296"/>
      <c r="O106" s="296"/>
    </row>
    <row r="107" spans="1:15" x14ac:dyDescent="0.25">
      <c r="A107" s="74" t="s">
        <v>220</v>
      </c>
      <c r="B107" s="75" t="s">
        <v>221</v>
      </c>
      <c r="C107" s="76" t="s">
        <v>24</v>
      </c>
      <c r="D107" s="43">
        <v>76</v>
      </c>
      <c r="E107" s="47">
        <v>0.60526315789473684</v>
      </c>
      <c r="F107" s="47">
        <v>0.38157894736842102</v>
      </c>
      <c r="G107" s="47" t="s">
        <v>878</v>
      </c>
      <c r="H107" s="115">
        <v>101</v>
      </c>
      <c r="I107" s="158">
        <v>0.95049504950495045</v>
      </c>
      <c r="J107" s="158">
        <v>4.9504950495049507E-2</v>
      </c>
      <c r="K107" s="158">
        <v>0</v>
      </c>
      <c r="L107" s="159">
        <v>0</v>
      </c>
      <c r="N107" s="296"/>
      <c r="O107" s="296"/>
    </row>
    <row r="108" spans="1:15" x14ac:dyDescent="0.25">
      <c r="A108" s="74" t="s">
        <v>222</v>
      </c>
      <c r="B108" s="75" t="s">
        <v>223</v>
      </c>
      <c r="C108" s="76" t="s">
        <v>110</v>
      </c>
      <c r="D108" s="43">
        <v>81</v>
      </c>
      <c r="E108" s="47">
        <v>0.92592592592592593</v>
      </c>
      <c r="F108" s="47">
        <v>6.1728395061728392E-2</v>
      </c>
      <c r="G108" s="47" t="s">
        <v>878</v>
      </c>
      <c r="H108" s="115">
        <v>45</v>
      </c>
      <c r="I108" s="158">
        <v>0.91111111111111109</v>
      </c>
      <c r="J108" s="158" t="s">
        <v>878</v>
      </c>
      <c r="K108" s="158" t="s">
        <v>878</v>
      </c>
      <c r="L108" s="159">
        <v>0</v>
      </c>
      <c r="N108" s="296"/>
      <c r="O108" s="296"/>
    </row>
    <row r="109" spans="1:15" x14ac:dyDescent="0.25">
      <c r="A109" s="74" t="s">
        <v>224</v>
      </c>
      <c r="B109" s="75" t="s">
        <v>225</v>
      </c>
      <c r="C109" s="76" t="s">
        <v>69</v>
      </c>
      <c r="D109" s="43">
        <v>36</v>
      </c>
      <c r="E109" s="47">
        <v>0</v>
      </c>
      <c r="F109" s="47">
        <v>0.30555555555555558</v>
      </c>
      <c r="G109" s="47">
        <v>0.69444444444444442</v>
      </c>
      <c r="H109" s="115">
        <v>35</v>
      </c>
      <c r="I109" s="158">
        <v>0.94285714285714295</v>
      </c>
      <c r="J109" s="158" t="s">
        <v>878</v>
      </c>
      <c r="K109" s="158" t="s">
        <v>878</v>
      </c>
      <c r="L109" s="159">
        <v>0</v>
      </c>
      <c r="N109" s="296"/>
      <c r="O109" s="296"/>
    </row>
    <row r="110" spans="1:15" x14ac:dyDescent="0.25">
      <c r="A110" s="74" t="s">
        <v>226</v>
      </c>
      <c r="B110" s="75" t="s">
        <v>227</v>
      </c>
      <c r="C110" s="76" t="s">
        <v>110</v>
      </c>
      <c r="D110" s="43">
        <v>179</v>
      </c>
      <c r="E110" s="47">
        <v>0.76536312849162014</v>
      </c>
      <c r="F110" s="47">
        <v>0.21787709497206706</v>
      </c>
      <c r="G110" s="47" t="s">
        <v>878</v>
      </c>
      <c r="H110" s="115">
        <v>168</v>
      </c>
      <c r="I110" s="158">
        <v>0.875</v>
      </c>
      <c r="J110" s="158">
        <v>0.1130952380952381</v>
      </c>
      <c r="K110" s="158" t="s">
        <v>878</v>
      </c>
      <c r="L110" s="159">
        <v>0</v>
      </c>
      <c r="N110" s="296"/>
      <c r="O110" s="296"/>
    </row>
    <row r="111" spans="1:15" x14ac:dyDescent="0.25">
      <c r="A111" s="74" t="s">
        <v>228</v>
      </c>
      <c r="B111" s="75" t="s">
        <v>229</v>
      </c>
      <c r="C111" s="76" t="s">
        <v>24</v>
      </c>
      <c r="D111" s="43">
        <v>34</v>
      </c>
      <c r="E111" s="47">
        <v>1</v>
      </c>
      <c r="F111" s="47">
        <v>0</v>
      </c>
      <c r="G111" s="47">
        <v>0</v>
      </c>
      <c r="H111" s="115">
        <v>27</v>
      </c>
      <c r="I111" s="158">
        <v>0.96296296296296291</v>
      </c>
      <c r="J111" s="158" t="s">
        <v>878</v>
      </c>
      <c r="K111" s="158">
        <v>0</v>
      </c>
      <c r="L111" s="159">
        <v>0</v>
      </c>
      <c r="N111" s="296"/>
      <c r="O111" s="296"/>
    </row>
    <row r="112" spans="1:15" x14ac:dyDescent="0.25">
      <c r="A112" s="74" t="s">
        <v>230</v>
      </c>
      <c r="B112" s="75" t="s">
        <v>231</v>
      </c>
      <c r="C112" s="76" t="s">
        <v>50</v>
      </c>
      <c r="D112" s="43">
        <v>27</v>
      </c>
      <c r="E112" s="47">
        <v>0.85185185185185186</v>
      </c>
      <c r="F112" s="47" t="s">
        <v>878</v>
      </c>
      <c r="G112" s="47" t="s">
        <v>878</v>
      </c>
      <c r="H112" s="115">
        <v>30</v>
      </c>
      <c r="I112" s="158">
        <v>1</v>
      </c>
      <c r="J112" s="158">
        <v>0</v>
      </c>
      <c r="K112" s="158">
        <v>0</v>
      </c>
      <c r="L112" s="159">
        <v>0</v>
      </c>
      <c r="N112" s="296"/>
      <c r="O112" s="296"/>
    </row>
    <row r="113" spans="1:15" x14ac:dyDescent="0.25">
      <c r="A113" s="74" t="s">
        <v>233</v>
      </c>
      <c r="B113" s="75" t="s">
        <v>234</v>
      </c>
      <c r="C113" s="76" t="s">
        <v>69</v>
      </c>
      <c r="D113" s="43">
        <v>74</v>
      </c>
      <c r="E113" s="47">
        <v>0.78378378378378377</v>
      </c>
      <c r="F113" s="47">
        <v>0.1891891891891892</v>
      </c>
      <c r="G113" s="47" t="s">
        <v>878</v>
      </c>
      <c r="H113" s="115">
        <v>60</v>
      </c>
      <c r="I113" s="158">
        <v>0.98333333333333328</v>
      </c>
      <c r="J113" s="158">
        <v>0</v>
      </c>
      <c r="K113" s="158">
        <v>0</v>
      </c>
      <c r="L113" s="159" t="s">
        <v>878</v>
      </c>
      <c r="N113" s="296"/>
      <c r="O113" s="296"/>
    </row>
    <row r="114" spans="1:15" x14ac:dyDescent="0.25">
      <c r="A114" s="74" t="s">
        <v>235</v>
      </c>
      <c r="B114" s="75" t="s">
        <v>236</v>
      </c>
      <c r="C114" s="76" t="s">
        <v>21</v>
      </c>
      <c r="D114" s="43">
        <v>40</v>
      </c>
      <c r="E114" s="47">
        <v>0.8</v>
      </c>
      <c r="F114" s="47">
        <v>0</v>
      </c>
      <c r="G114" s="47">
        <v>0.2</v>
      </c>
      <c r="H114" s="115">
        <v>0</v>
      </c>
      <c r="I114" s="158">
        <v>0</v>
      </c>
      <c r="J114" s="158">
        <v>0</v>
      </c>
      <c r="K114" s="158">
        <v>0</v>
      </c>
      <c r="L114" s="159">
        <v>0</v>
      </c>
      <c r="N114" s="296"/>
      <c r="O114" s="296"/>
    </row>
    <row r="115" spans="1:15" x14ac:dyDescent="0.25">
      <c r="A115" s="74" t="s">
        <v>237</v>
      </c>
      <c r="B115" s="75" t="s">
        <v>238</v>
      </c>
      <c r="C115" s="76" t="s">
        <v>8</v>
      </c>
      <c r="D115" s="43">
        <v>24</v>
      </c>
      <c r="E115" s="47">
        <v>0.29166666666666669</v>
      </c>
      <c r="F115" s="47" t="s">
        <v>878</v>
      </c>
      <c r="G115" s="47">
        <v>0.66666666666666674</v>
      </c>
      <c r="H115" s="115">
        <v>35</v>
      </c>
      <c r="I115" s="158">
        <v>0.94285714285714295</v>
      </c>
      <c r="J115" s="158" t="s">
        <v>878</v>
      </c>
      <c r="K115" s="158">
        <v>0</v>
      </c>
      <c r="L115" s="159" t="s">
        <v>878</v>
      </c>
      <c r="N115" s="296"/>
      <c r="O115" s="296"/>
    </row>
    <row r="116" spans="1:15" x14ac:dyDescent="0.25">
      <c r="A116" s="74" t="s">
        <v>239</v>
      </c>
      <c r="B116" s="75" t="s">
        <v>240</v>
      </c>
      <c r="C116" s="76" t="s">
        <v>11</v>
      </c>
      <c r="D116" s="43">
        <v>65</v>
      </c>
      <c r="E116" s="47">
        <v>0.86153846153846159</v>
      </c>
      <c r="F116" s="47">
        <v>0.12307692307692308</v>
      </c>
      <c r="G116" s="47" t="s">
        <v>878</v>
      </c>
      <c r="H116" s="115">
        <v>53</v>
      </c>
      <c r="I116" s="158">
        <v>0.8867924528301887</v>
      </c>
      <c r="J116" s="158">
        <v>0.11320754716981131</v>
      </c>
      <c r="K116" s="158">
        <v>0</v>
      </c>
      <c r="L116" s="159">
        <v>0</v>
      </c>
      <c r="N116" s="296"/>
      <c r="O116" s="296"/>
    </row>
    <row r="117" spans="1:15" x14ac:dyDescent="0.25">
      <c r="A117" s="74" t="s">
        <v>241</v>
      </c>
      <c r="B117" s="77" t="s">
        <v>242</v>
      </c>
      <c r="C117" s="76" t="s">
        <v>50</v>
      </c>
      <c r="D117" s="43">
        <v>43</v>
      </c>
      <c r="E117" s="47">
        <v>0.88372093023255816</v>
      </c>
      <c r="F117" s="47" t="s">
        <v>878</v>
      </c>
      <c r="G117" s="47" t="s">
        <v>878</v>
      </c>
      <c r="H117" s="115">
        <v>48</v>
      </c>
      <c r="I117" s="158">
        <v>0.97916666666666674</v>
      </c>
      <c r="J117" s="158">
        <v>0</v>
      </c>
      <c r="K117" s="158" t="s">
        <v>878</v>
      </c>
      <c r="L117" s="159">
        <v>0</v>
      </c>
      <c r="N117" s="296"/>
      <c r="O117" s="296"/>
    </row>
    <row r="118" spans="1:15" x14ac:dyDescent="0.25">
      <c r="A118" s="74" t="s">
        <v>243</v>
      </c>
      <c r="B118" s="75" t="s">
        <v>244</v>
      </c>
      <c r="C118" s="76" t="s">
        <v>31</v>
      </c>
      <c r="D118" s="43">
        <v>46</v>
      </c>
      <c r="E118" s="47">
        <v>0.43478260869565216</v>
      </c>
      <c r="F118" s="47">
        <v>0</v>
      </c>
      <c r="G118" s="47">
        <v>0.56521739130434778</v>
      </c>
      <c r="H118" s="115">
        <v>48</v>
      </c>
      <c r="I118" s="158">
        <v>0.91666666666666674</v>
      </c>
      <c r="J118" s="158" t="s">
        <v>878</v>
      </c>
      <c r="K118" s="158" t="s">
        <v>878</v>
      </c>
      <c r="L118" s="159">
        <v>0</v>
      </c>
      <c r="N118" s="296"/>
      <c r="O118" s="296"/>
    </row>
    <row r="119" spans="1:15" x14ac:dyDescent="0.25">
      <c r="A119" s="74" t="s">
        <v>245</v>
      </c>
      <c r="B119" s="75" t="s">
        <v>246</v>
      </c>
      <c r="C119" s="76" t="s">
        <v>110</v>
      </c>
      <c r="D119" s="43">
        <v>53</v>
      </c>
      <c r="E119" s="47">
        <v>0.679245283018868</v>
      </c>
      <c r="F119" s="47">
        <v>0.28301886792452829</v>
      </c>
      <c r="G119" s="47" t="s">
        <v>878</v>
      </c>
      <c r="H119" s="115">
        <v>41</v>
      </c>
      <c r="I119" s="158">
        <v>0.75609756097560976</v>
      </c>
      <c r="J119" s="158">
        <v>0.24390243902439024</v>
      </c>
      <c r="K119" s="158">
        <v>0</v>
      </c>
      <c r="L119" s="159">
        <v>0</v>
      </c>
      <c r="N119" s="296"/>
      <c r="O119" s="296"/>
    </row>
    <row r="120" spans="1:15" x14ac:dyDescent="0.25">
      <c r="A120" s="74" t="s">
        <v>247</v>
      </c>
      <c r="B120" s="75" t="s">
        <v>248</v>
      </c>
      <c r="C120" s="76" t="s">
        <v>24</v>
      </c>
      <c r="D120" s="43">
        <v>69</v>
      </c>
      <c r="E120" s="47">
        <v>0.78260869565217395</v>
      </c>
      <c r="F120" s="47">
        <v>0.20289855072463769</v>
      </c>
      <c r="G120" s="47" t="s">
        <v>878</v>
      </c>
      <c r="H120" s="115">
        <v>69</v>
      </c>
      <c r="I120" s="158">
        <v>0.86956521739130432</v>
      </c>
      <c r="J120" s="158">
        <v>0.13043478260869565</v>
      </c>
      <c r="K120" s="158">
        <v>0</v>
      </c>
      <c r="L120" s="159">
        <v>0</v>
      </c>
      <c r="N120" s="296"/>
      <c r="O120" s="296"/>
    </row>
    <row r="121" spans="1:15" x14ac:dyDescent="0.25">
      <c r="A121" s="74" t="s">
        <v>249</v>
      </c>
      <c r="B121" s="75" t="s">
        <v>250</v>
      </c>
      <c r="C121" s="76" t="s">
        <v>8</v>
      </c>
      <c r="D121" s="43">
        <v>80</v>
      </c>
      <c r="E121" s="47">
        <v>0.58750000000000002</v>
      </c>
      <c r="F121" s="47">
        <v>0.25</v>
      </c>
      <c r="G121" s="47">
        <v>0.16250000000000001</v>
      </c>
      <c r="H121" s="115">
        <v>74</v>
      </c>
      <c r="I121" s="158">
        <v>0.71621621621621623</v>
      </c>
      <c r="J121" s="158">
        <v>0.17567567567567569</v>
      </c>
      <c r="K121" s="158" t="s">
        <v>878</v>
      </c>
      <c r="L121" s="159">
        <v>9.45945945945946E-2</v>
      </c>
      <c r="N121" s="296"/>
      <c r="O121" s="296"/>
    </row>
    <row r="122" spans="1:15" x14ac:dyDescent="0.25">
      <c r="A122" s="74" t="s">
        <v>251</v>
      </c>
      <c r="B122" s="75" t="s">
        <v>252</v>
      </c>
      <c r="C122" s="76" t="s">
        <v>31</v>
      </c>
      <c r="D122" s="43">
        <v>30</v>
      </c>
      <c r="E122" s="47">
        <v>0.56666666666666665</v>
      </c>
      <c r="F122" s="47" t="s">
        <v>878</v>
      </c>
      <c r="G122" s="47">
        <v>0.33333333333333337</v>
      </c>
      <c r="H122" s="115">
        <v>29</v>
      </c>
      <c r="I122" s="158">
        <v>0.7931034482758621</v>
      </c>
      <c r="J122" s="158">
        <v>0.17241379310344829</v>
      </c>
      <c r="K122" s="158">
        <v>0</v>
      </c>
      <c r="L122" s="159" t="s">
        <v>878</v>
      </c>
      <c r="N122" s="296"/>
      <c r="O122" s="296"/>
    </row>
    <row r="123" spans="1:15" x14ac:dyDescent="0.25">
      <c r="A123" s="74" t="s">
        <v>254</v>
      </c>
      <c r="B123" s="75" t="s">
        <v>255</v>
      </c>
      <c r="C123" s="76" t="s">
        <v>21</v>
      </c>
      <c r="D123" s="43">
        <v>50</v>
      </c>
      <c r="E123" s="47">
        <v>1</v>
      </c>
      <c r="F123" s="47">
        <v>0</v>
      </c>
      <c r="G123" s="47">
        <v>0</v>
      </c>
      <c r="H123" s="115">
        <v>41</v>
      </c>
      <c r="I123" s="158">
        <v>0.95121951219512202</v>
      </c>
      <c r="J123" s="158" t="s">
        <v>878</v>
      </c>
      <c r="K123" s="158">
        <v>0</v>
      </c>
      <c r="L123" s="159">
        <v>0</v>
      </c>
      <c r="N123" s="296"/>
      <c r="O123" s="296"/>
    </row>
    <row r="124" spans="1:15" x14ac:dyDescent="0.25">
      <c r="A124" s="74" t="s">
        <v>256</v>
      </c>
      <c r="B124" s="77" t="s">
        <v>257</v>
      </c>
      <c r="C124" s="76" t="s">
        <v>50</v>
      </c>
      <c r="D124" s="43">
        <v>86</v>
      </c>
      <c r="E124" s="47">
        <v>0.89534883720930236</v>
      </c>
      <c r="F124" s="47">
        <v>0.10465116279069768</v>
      </c>
      <c r="G124" s="47">
        <v>0</v>
      </c>
      <c r="H124" s="115">
        <v>73</v>
      </c>
      <c r="I124" s="158">
        <v>0.8904109589041096</v>
      </c>
      <c r="J124" s="158">
        <v>8.2191780821917818E-2</v>
      </c>
      <c r="K124" s="158">
        <v>0</v>
      </c>
      <c r="L124" s="159" t="s">
        <v>878</v>
      </c>
      <c r="N124" s="296"/>
      <c r="O124" s="296"/>
    </row>
    <row r="125" spans="1:15" x14ac:dyDescent="0.25">
      <c r="A125" s="74" t="s">
        <v>258</v>
      </c>
      <c r="B125" s="75" t="s">
        <v>259</v>
      </c>
      <c r="C125" s="76" t="s">
        <v>50</v>
      </c>
      <c r="D125" s="43">
        <v>81</v>
      </c>
      <c r="E125" s="47">
        <v>0.90123456790123457</v>
      </c>
      <c r="F125" s="47">
        <v>6.1728395061728392E-2</v>
      </c>
      <c r="G125" s="47" t="s">
        <v>878</v>
      </c>
      <c r="H125" s="115">
        <v>75</v>
      </c>
      <c r="I125" s="158">
        <v>0.89333333333333331</v>
      </c>
      <c r="J125" s="158">
        <v>0.10666666666666666</v>
      </c>
      <c r="K125" s="158">
        <v>0</v>
      </c>
      <c r="L125" s="159">
        <v>0</v>
      </c>
      <c r="N125" s="296"/>
      <c r="O125" s="296"/>
    </row>
    <row r="126" spans="1:15" x14ac:dyDescent="0.25">
      <c r="A126" s="74" t="s">
        <v>260</v>
      </c>
      <c r="B126" s="75" t="s">
        <v>261</v>
      </c>
      <c r="C126" s="76" t="s">
        <v>11</v>
      </c>
      <c r="D126" s="43">
        <v>50</v>
      </c>
      <c r="E126" s="47">
        <v>0.82</v>
      </c>
      <c r="F126" s="47">
        <v>0.18</v>
      </c>
      <c r="G126" s="47">
        <v>0</v>
      </c>
      <c r="H126" s="115">
        <v>43</v>
      </c>
      <c r="I126" s="158">
        <v>0.9767441860465117</v>
      </c>
      <c r="J126" s="158" t="s">
        <v>878</v>
      </c>
      <c r="K126" s="158">
        <v>0</v>
      </c>
      <c r="L126" s="159">
        <v>0</v>
      </c>
      <c r="N126" s="296"/>
      <c r="O126" s="296"/>
    </row>
    <row r="127" spans="1:15" x14ac:dyDescent="0.25">
      <c r="A127" s="74" t="s">
        <v>262</v>
      </c>
      <c r="B127" s="75" t="s">
        <v>263</v>
      </c>
      <c r="C127" s="76" t="s">
        <v>24</v>
      </c>
      <c r="D127" s="43">
        <v>90</v>
      </c>
      <c r="E127" s="47">
        <v>0.72222222222222232</v>
      </c>
      <c r="F127" s="47">
        <v>0.18888888888888888</v>
      </c>
      <c r="G127" s="47">
        <v>8.8888888888888892E-2</v>
      </c>
      <c r="H127" s="115">
        <v>82</v>
      </c>
      <c r="I127" s="158">
        <v>0.91463414634146345</v>
      </c>
      <c r="J127" s="158">
        <v>8.5365853658536592E-2</v>
      </c>
      <c r="K127" s="158">
        <v>0</v>
      </c>
      <c r="L127" s="159">
        <v>0</v>
      </c>
      <c r="N127" s="296"/>
      <c r="O127" s="296"/>
    </row>
    <row r="128" spans="1:15" x14ac:dyDescent="0.25">
      <c r="A128" s="74" t="s">
        <v>264</v>
      </c>
      <c r="B128" s="75" t="s">
        <v>265</v>
      </c>
      <c r="C128" s="76" t="s">
        <v>14</v>
      </c>
      <c r="D128" s="43">
        <v>11</v>
      </c>
      <c r="E128" s="47">
        <v>0.90909090909090906</v>
      </c>
      <c r="F128" s="47" t="s">
        <v>878</v>
      </c>
      <c r="G128" s="47">
        <v>0</v>
      </c>
      <c r="H128" s="115">
        <v>14</v>
      </c>
      <c r="I128" s="158">
        <v>0.9285714285714286</v>
      </c>
      <c r="J128" s="158" t="s">
        <v>878</v>
      </c>
      <c r="K128" s="158">
        <v>0</v>
      </c>
      <c r="L128" s="159">
        <v>0</v>
      </c>
      <c r="N128" s="296"/>
      <c r="O128" s="296"/>
    </row>
    <row r="129" spans="1:15" x14ac:dyDescent="0.25">
      <c r="A129" s="74" t="s">
        <v>266</v>
      </c>
      <c r="B129" s="75" t="s">
        <v>267</v>
      </c>
      <c r="C129" s="76" t="s">
        <v>21</v>
      </c>
      <c r="D129" s="43">
        <v>40</v>
      </c>
      <c r="E129" s="47">
        <v>0.97499999999999998</v>
      </c>
      <c r="F129" s="47">
        <v>0</v>
      </c>
      <c r="G129" s="47" t="s">
        <v>878</v>
      </c>
      <c r="H129" s="115">
        <v>26</v>
      </c>
      <c r="I129" s="158">
        <v>0.57692307692307698</v>
      </c>
      <c r="J129" s="158">
        <v>0</v>
      </c>
      <c r="K129" s="158">
        <v>0</v>
      </c>
      <c r="L129" s="159">
        <v>0.42307692307692307</v>
      </c>
      <c r="N129" s="296"/>
      <c r="O129" s="296"/>
    </row>
    <row r="130" spans="1:15" x14ac:dyDescent="0.25">
      <c r="A130" s="74" t="s">
        <v>268</v>
      </c>
      <c r="B130" s="75" t="s">
        <v>269</v>
      </c>
      <c r="C130" s="76" t="s">
        <v>24</v>
      </c>
      <c r="D130" s="43">
        <v>62</v>
      </c>
      <c r="E130" s="47">
        <v>1</v>
      </c>
      <c r="F130" s="47">
        <v>0</v>
      </c>
      <c r="G130" s="47">
        <v>0</v>
      </c>
      <c r="H130" s="115">
        <v>52</v>
      </c>
      <c r="I130" s="158" t="s">
        <v>878</v>
      </c>
      <c r="J130" s="158">
        <v>0.92307692307692302</v>
      </c>
      <c r="K130" s="158">
        <v>0</v>
      </c>
      <c r="L130" s="159">
        <v>0</v>
      </c>
      <c r="N130" s="296"/>
      <c r="O130" s="296"/>
    </row>
    <row r="131" spans="1:15" x14ac:dyDescent="0.25">
      <c r="A131" s="74" t="s">
        <v>270</v>
      </c>
      <c r="B131" s="75" t="s">
        <v>271</v>
      </c>
      <c r="C131" s="76" t="s">
        <v>8</v>
      </c>
      <c r="D131" s="43">
        <v>69</v>
      </c>
      <c r="E131" s="47">
        <v>0</v>
      </c>
      <c r="F131" s="47">
        <v>0.2608695652173913</v>
      </c>
      <c r="G131" s="47">
        <v>0.73913043478260876</v>
      </c>
      <c r="H131" s="115">
        <v>32</v>
      </c>
      <c r="I131" s="158">
        <v>1</v>
      </c>
      <c r="J131" s="158">
        <v>0</v>
      </c>
      <c r="K131" s="158">
        <v>0</v>
      </c>
      <c r="L131" s="159">
        <v>0</v>
      </c>
      <c r="N131" s="296"/>
      <c r="O131" s="296"/>
    </row>
    <row r="132" spans="1:15" x14ac:dyDescent="0.25">
      <c r="A132" s="74" t="s">
        <v>272</v>
      </c>
      <c r="B132" s="77" t="s">
        <v>273</v>
      </c>
      <c r="C132" s="76" t="s">
        <v>8</v>
      </c>
      <c r="D132" s="43">
        <v>54</v>
      </c>
      <c r="E132" s="47">
        <v>0.75925925925925919</v>
      </c>
      <c r="F132" s="47">
        <v>0.20370370370370369</v>
      </c>
      <c r="G132" s="47" t="s">
        <v>878</v>
      </c>
      <c r="H132" s="115">
        <v>50</v>
      </c>
      <c r="I132" s="158">
        <v>0.96</v>
      </c>
      <c r="J132" s="158" t="s">
        <v>878</v>
      </c>
      <c r="K132" s="158">
        <v>0</v>
      </c>
      <c r="L132" s="159">
        <v>0</v>
      </c>
      <c r="N132" s="296"/>
      <c r="O132" s="296"/>
    </row>
    <row r="133" spans="1:15" x14ac:dyDescent="0.25">
      <c r="A133" s="74" t="s">
        <v>274</v>
      </c>
      <c r="B133" s="75" t="s">
        <v>275</v>
      </c>
      <c r="C133" s="76" t="s">
        <v>110</v>
      </c>
      <c r="D133" s="43">
        <v>48</v>
      </c>
      <c r="E133" s="47">
        <v>0.79166666666666674</v>
      </c>
      <c r="F133" s="47" t="s">
        <v>878</v>
      </c>
      <c r="G133" s="47">
        <v>0.1875</v>
      </c>
      <c r="H133" s="115">
        <v>43</v>
      </c>
      <c r="I133" s="158">
        <v>0.2558139534883721</v>
      </c>
      <c r="J133" s="158">
        <v>0.7441860465116279</v>
      </c>
      <c r="K133" s="158">
        <v>0</v>
      </c>
      <c r="L133" s="159">
        <v>0</v>
      </c>
      <c r="N133" s="296"/>
      <c r="O133" s="296"/>
    </row>
    <row r="134" spans="1:15" x14ac:dyDescent="0.25">
      <c r="A134" s="74" t="s">
        <v>276</v>
      </c>
      <c r="B134" s="75" t="s">
        <v>277</v>
      </c>
      <c r="C134" s="76" t="s">
        <v>14</v>
      </c>
      <c r="D134" s="43">
        <v>73</v>
      </c>
      <c r="E134" s="47">
        <v>0.98630136986301364</v>
      </c>
      <c r="F134" s="47" t="s">
        <v>878</v>
      </c>
      <c r="G134" s="47">
        <v>0</v>
      </c>
      <c r="H134" s="115">
        <v>86</v>
      </c>
      <c r="I134" s="158">
        <v>0.88372093023255816</v>
      </c>
      <c r="J134" s="158">
        <v>0.11627906976744186</v>
      </c>
      <c r="K134" s="158">
        <v>0</v>
      </c>
      <c r="L134" s="159">
        <v>0</v>
      </c>
      <c r="N134" s="296"/>
      <c r="O134" s="296"/>
    </row>
    <row r="135" spans="1:15" x14ac:dyDescent="0.25">
      <c r="A135" s="74" t="s">
        <v>278</v>
      </c>
      <c r="B135" s="75" t="s">
        <v>279</v>
      </c>
      <c r="C135" s="76" t="s">
        <v>31</v>
      </c>
      <c r="D135" s="43">
        <v>55</v>
      </c>
      <c r="E135" s="47" t="s">
        <v>878</v>
      </c>
      <c r="F135" s="47" t="s">
        <v>878</v>
      </c>
      <c r="G135" s="47">
        <v>0.96363636363636362</v>
      </c>
      <c r="H135" s="115">
        <v>73</v>
      </c>
      <c r="I135" s="158">
        <v>0.87671232876712324</v>
      </c>
      <c r="J135" s="158">
        <v>0.1095890410958904</v>
      </c>
      <c r="K135" s="158" t="s">
        <v>878</v>
      </c>
      <c r="L135" s="159">
        <v>0</v>
      </c>
      <c r="N135" s="296"/>
      <c r="O135" s="296"/>
    </row>
    <row r="136" spans="1:15" x14ac:dyDescent="0.25">
      <c r="A136" s="74" t="s">
        <v>280</v>
      </c>
      <c r="B136" s="75" t="s">
        <v>281</v>
      </c>
      <c r="C136" s="76" t="s">
        <v>31</v>
      </c>
      <c r="D136" s="43">
        <v>17</v>
      </c>
      <c r="E136" s="47">
        <v>0.82352941176470595</v>
      </c>
      <c r="F136" s="47" t="s">
        <v>878</v>
      </c>
      <c r="G136" s="47">
        <v>0</v>
      </c>
      <c r="H136" s="115">
        <v>24</v>
      </c>
      <c r="I136" s="158">
        <v>1</v>
      </c>
      <c r="J136" s="158">
        <v>0</v>
      </c>
      <c r="K136" s="158">
        <v>0</v>
      </c>
      <c r="L136" s="159">
        <v>0</v>
      </c>
      <c r="N136" s="296"/>
      <c r="O136" s="296"/>
    </row>
    <row r="137" spans="1:15" x14ac:dyDescent="0.25">
      <c r="A137" s="74" t="s">
        <v>282</v>
      </c>
      <c r="B137" s="75" t="s">
        <v>283</v>
      </c>
      <c r="C137" s="76" t="s">
        <v>24</v>
      </c>
      <c r="D137" s="43">
        <v>49</v>
      </c>
      <c r="E137" s="47">
        <v>0.91836734693877542</v>
      </c>
      <c r="F137" s="47" t="s">
        <v>878</v>
      </c>
      <c r="G137" s="47" t="s">
        <v>878</v>
      </c>
      <c r="H137" s="115">
        <v>42</v>
      </c>
      <c r="I137" s="158">
        <v>0.9285714285714286</v>
      </c>
      <c r="J137" s="158" t="s">
        <v>878</v>
      </c>
      <c r="K137" s="158">
        <v>0</v>
      </c>
      <c r="L137" s="159" t="s">
        <v>878</v>
      </c>
      <c r="N137" s="296"/>
      <c r="O137" s="296"/>
    </row>
    <row r="138" spans="1:15" x14ac:dyDescent="0.25">
      <c r="A138" s="74" t="s">
        <v>284</v>
      </c>
      <c r="B138" s="75" t="s">
        <v>285</v>
      </c>
      <c r="C138" s="76" t="s">
        <v>69</v>
      </c>
      <c r="D138" s="43">
        <v>70</v>
      </c>
      <c r="E138" s="47">
        <v>0.84285714285714297</v>
      </c>
      <c r="F138" s="47">
        <v>0.14285714285714288</v>
      </c>
      <c r="G138" s="47" t="s">
        <v>878</v>
      </c>
      <c r="H138" s="115">
        <v>71</v>
      </c>
      <c r="I138" s="158">
        <v>0.78873239436619713</v>
      </c>
      <c r="J138" s="158">
        <v>0.19718309859154928</v>
      </c>
      <c r="K138" s="158">
        <v>0</v>
      </c>
      <c r="L138" s="159" t="s">
        <v>878</v>
      </c>
      <c r="N138" s="296"/>
      <c r="O138" s="296"/>
    </row>
    <row r="139" spans="1:15" x14ac:dyDescent="0.25">
      <c r="A139" s="74" t="s">
        <v>286</v>
      </c>
      <c r="B139" s="75" t="s">
        <v>287</v>
      </c>
      <c r="C139" s="76" t="s">
        <v>24</v>
      </c>
      <c r="D139" s="43">
        <v>77</v>
      </c>
      <c r="E139" s="47">
        <v>0.62337662337662336</v>
      </c>
      <c r="F139" s="47">
        <v>0.23376623376623379</v>
      </c>
      <c r="G139" s="47">
        <v>0.14285714285714288</v>
      </c>
      <c r="H139" s="115">
        <v>80</v>
      </c>
      <c r="I139" s="158">
        <v>0.86250000000000004</v>
      </c>
      <c r="J139" s="158">
        <v>0.1125</v>
      </c>
      <c r="K139" s="158" t="s">
        <v>878</v>
      </c>
      <c r="L139" s="159">
        <v>0</v>
      </c>
      <c r="N139" s="296"/>
      <c r="O139" s="296"/>
    </row>
    <row r="140" spans="1:15" x14ac:dyDescent="0.25">
      <c r="A140" s="74" t="s">
        <v>288</v>
      </c>
      <c r="B140" s="75" t="s">
        <v>289</v>
      </c>
      <c r="C140" s="76" t="s">
        <v>14</v>
      </c>
      <c r="D140" s="43">
        <v>77</v>
      </c>
      <c r="E140" s="47">
        <v>0.74025974025974017</v>
      </c>
      <c r="F140" s="47">
        <v>0</v>
      </c>
      <c r="G140" s="47">
        <v>0.25974025974025972</v>
      </c>
      <c r="H140" s="115">
        <v>72</v>
      </c>
      <c r="I140" s="158">
        <v>0.97222222222222232</v>
      </c>
      <c r="J140" s="158">
        <v>0</v>
      </c>
      <c r="K140" s="158" t="s">
        <v>878</v>
      </c>
      <c r="L140" s="159">
        <v>0</v>
      </c>
      <c r="N140" s="296"/>
      <c r="O140" s="296"/>
    </row>
    <row r="141" spans="1:15" x14ac:dyDescent="0.25">
      <c r="A141" s="74" t="s">
        <v>290</v>
      </c>
      <c r="B141" s="75" t="s">
        <v>291</v>
      </c>
      <c r="C141" s="76" t="s">
        <v>8</v>
      </c>
      <c r="D141" s="43">
        <v>85</v>
      </c>
      <c r="E141" s="47">
        <v>0.78823529411764715</v>
      </c>
      <c r="F141" s="47">
        <v>0.2</v>
      </c>
      <c r="G141" s="47" t="s">
        <v>878</v>
      </c>
      <c r="H141" s="115">
        <v>67</v>
      </c>
      <c r="I141" s="158">
        <v>0.85074626865671643</v>
      </c>
      <c r="J141" s="158">
        <v>8.9552238805970144E-2</v>
      </c>
      <c r="K141" s="158" t="s">
        <v>878</v>
      </c>
      <c r="L141" s="159">
        <v>0</v>
      </c>
      <c r="N141" s="296"/>
      <c r="O141" s="296"/>
    </row>
    <row r="142" spans="1:15" x14ac:dyDescent="0.25">
      <c r="A142" s="74" t="s">
        <v>292</v>
      </c>
      <c r="B142" s="75" t="s">
        <v>293</v>
      </c>
      <c r="C142" s="76" t="s">
        <v>31</v>
      </c>
      <c r="D142" s="43">
        <v>45</v>
      </c>
      <c r="E142" s="47">
        <v>0.8</v>
      </c>
      <c r="F142" s="47">
        <v>0.2</v>
      </c>
      <c r="G142" s="47">
        <v>0</v>
      </c>
      <c r="H142" s="115">
        <v>50</v>
      </c>
      <c r="I142" s="158">
        <v>0.82</v>
      </c>
      <c r="J142" s="158">
        <v>0.16</v>
      </c>
      <c r="K142" s="158" t="s">
        <v>878</v>
      </c>
      <c r="L142" s="159">
        <v>0</v>
      </c>
      <c r="N142" s="296"/>
      <c r="O142" s="296"/>
    </row>
    <row r="143" spans="1:15" x14ac:dyDescent="0.25">
      <c r="A143" s="74" t="s">
        <v>294</v>
      </c>
      <c r="B143" s="75" t="s">
        <v>295</v>
      </c>
      <c r="C143" s="76" t="s">
        <v>24</v>
      </c>
      <c r="D143" s="43">
        <v>78</v>
      </c>
      <c r="E143" s="47">
        <v>0.97435897435897434</v>
      </c>
      <c r="F143" s="47" t="s">
        <v>878</v>
      </c>
      <c r="G143" s="47" t="s">
        <v>878</v>
      </c>
      <c r="H143" s="115">
        <v>85</v>
      </c>
      <c r="I143" s="158">
        <v>0.92941176470588227</v>
      </c>
      <c r="J143" s="158">
        <v>7.0588235294117646E-2</v>
      </c>
      <c r="K143" s="158">
        <v>0</v>
      </c>
      <c r="L143" s="159">
        <v>0</v>
      </c>
      <c r="N143" s="296"/>
      <c r="O143" s="296"/>
    </row>
    <row r="144" spans="1:15" x14ac:dyDescent="0.25">
      <c r="A144" s="74" t="s">
        <v>296</v>
      </c>
      <c r="B144" s="75" t="s">
        <v>297</v>
      </c>
      <c r="C144" s="76" t="s">
        <v>5</v>
      </c>
      <c r="D144" s="43">
        <v>12</v>
      </c>
      <c r="E144" s="47">
        <v>0.66666666666666674</v>
      </c>
      <c r="F144" s="47" t="s">
        <v>878</v>
      </c>
      <c r="G144" s="47" t="s">
        <v>878</v>
      </c>
      <c r="H144" s="115">
        <v>16</v>
      </c>
      <c r="I144" s="158">
        <v>0.875</v>
      </c>
      <c r="J144" s="158" t="s">
        <v>878</v>
      </c>
      <c r="K144" s="158">
        <v>0</v>
      </c>
      <c r="L144" s="159" t="s">
        <v>878</v>
      </c>
      <c r="N144" s="296"/>
      <c r="O144" s="296"/>
    </row>
    <row r="145" spans="1:15" x14ac:dyDescent="0.25">
      <c r="A145" s="74" t="s">
        <v>298</v>
      </c>
      <c r="B145" s="75" t="s">
        <v>299</v>
      </c>
      <c r="C145" s="76" t="s">
        <v>11</v>
      </c>
      <c r="D145" s="43">
        <v>92</v>
      </c>
      <c r="E145" s="47">
        <v>0.96739130434782605</v>
      </c>
      <c r="F145" s="47" t="s">
        <v>878</v>
      </c>
      <c r="G145" s="47">
        <v>0</v>
      </c>
      <c r="H145" s="115">
        <v>74</v>
      </c>
      <c r="I145" s="158">
        <v>0.85135135135135132</v>
      </c>
      <c r="J145" s="158">
        <v>0.14864864864864866</v>
      </c>
      <c r="K145" s="158">
        <v>0</v>
      </c>
      <c r="L145" s="159">
        <v>0</v>
      </c>
      <c r="N145" s="296"/>
      <c r="O145" s="296"/>
    </row>
    <row r="146" spans="1:15" x14ac:dyDescent="0.25">
      <c r="A146" s="74" t="s">
        <v>300</v>
      </c>
      <c r="B146" s="75" t="s">
        <v>301</v>
      </c>
      <c r="C146" s="76" t="s">
        <v>5</v>
      </c>
      <c r="D146" s="43">
        <v>60</v>
      </c>
      <c r="E146" s="47">
        <v>0.81666666666666676</v>
      </c>
      <c r="F146" s="47">
        <v>0.16666666666666669</v>
      </c>
      <c r="G146" s="47" t="s">
        <v>878</v>
      </c>
      <c r="H146" s="115">
        <v>59</v>
      </c>
      <c r="I146" s="158">
        <v>0.9152542372881356</v>
      </c>
      <c r="J146" s="158">
        <v>8.4745762711864417E-2</v>
      </c>
      <c r="K146" s="158">
        <v>0</v>
      </c>
      <c r="L146" s="159">
        <v>0</v>
      </c>
      <c r="N146" s="296"/>
      <c r="O146" s="296"/>
    </row>
    <row r="147" spans="1:15" x14ac:dyDescent="0.25">
      <c r="A147" s="74" t="s">
        <v>302</v>
      </c>
      <c r="B147" s="75" t="s">
        <v>303</v>
      </c>
      <c r="C147" s="76" t="s">
        <v>5</v>
      </c>
      <c r="D147" s="43">
        <v>79</v>
      </c>
      <c r="E147" s="47">
        <v>0.64556962025316456</v>
      </c>
      <c r="F147" s="47">
        <v>7.5949367088607597E-2</v>
      </c>
      <c r="G147" s="47">
        <v>0.27848101265822783</v>
      </c>
      <c r="H147" s="115">
        <v>60</v>
      </c>
      <c r="I147" s="158">
        <v>0.8833333333333333</v>
      </c>
      <c r="J147" s="158" t="s">
        <v>878</v>
      </c>
      <c r="K147" s="158">
        <v>0</v>
      </c>
      <c r="L147" s="159" t="s">
        <v>878</v>
      </c>
      <c r="N147" s="296"/>
      <c r="O147" s="296"/>
    </row>
    <row r="148" spans="1:15" x14ac:dyDescent="0.25">
      <c r="A148" s="74" t="s">
        <v>304</v>
      </c>
      <c r="B148" s="75" t="s">
        <v>305</v>
      </c>
      <c r="C148" s="76" t="s">
        <v>5</v>
      </c>
      <c r="D148" s="43">
        <v>46</v>
      </c>
      <c r="E148" s="47">
        <v>0.95652173913043481</v>
      </c>
      <c r="F148" s="47" t="s">
        <v>878</v>
      </c>
      <c r="G148" s="47" t="s">
        <v>878</v>
      </c>
      <c r="H148" s="115">
        <v>46</v>
      </c>
      <c r="I148" s="158">
        <v>1</v>
      </c>
      <c r="J148" s="158">
        <v>0</v>
      </c>
      <c r="K148" s="158">
        <v>0</v>
      </c>
      <c r="L148" s="159">
        <v>0</v>
      </c>
      <c r="N148" s="296"/>
      <c r="O148" s="296"/>
    </row>
    <row r="149" spans="1:15" x14ac:dyDescent="0.25">
      <c r="A149" s="74" t="s">
        <v>306</v>
      </c>
      <c r="B149" s="75" t="s">
        <v>307</v>
      </c>
      <c r="C149" s="76" t="s">
        <v>5</v>
      </c>
      <c r="D149" s="43">
        <v>5</v>
      </c>
      <c r="E149" s="47" t="s">
        <v>878</v>
      </c>
      <c r="F149" s="47">
        <v>0</v>
      </c>
      <c r="G149" s="47" t="s">
        <v>878</v>
      </c>
      <c r="H149" s="115">
        <v>6</v>
      </c>
      <c r="I149" s="158">
        <v>1</v>
      </c>
      <c r="J149" s="158">
        <v>0</v>
      </c>
      <c r="K149" s="158">
        <v>0</v>
      </c>
      <c r="L149" s="159">
        <v>0</v>
      </c>
      <c r="N149" s="296"/>
      <c r="O149" s="296"/>
    </row>
    <row r="150" spans="1:15" x14ac:dyDescent="0.25">
      <c r="A150" s="74" t="s">
        <v>308</v>
      </c>
      <c r="B150" s="75" t="s">
        <v>309</v>
      </c>
      <c r="C150" s="76" t="s">
        <v>31</v>
      </c>
      <c r="D150" s="43">
        <v>5</v>
      </c>
      <c r="E150" s="47" t="s">
        <v>878</v>
      </c>
      <c r="F150" s="47" t="s">
        <v>878</v>
      </c>
      <c r="G150" s="47" t="s">
        <v>878</v>
      </c>
      <c r="H150" s="115">
        <v>25</v>
      </c>
      <c r="I150" s="158">
        <v>0.84</v>
      </c>
      <c r="J150" s="158" t="s">
        <v>878</v>
      </c>
      <c r="K150" s="158">
        <v>0</v>
      </c>
      <c r="L150" s="159">
        <v>0</v>
      </c>
      <c r="N150" s="296"/>
      <c r="O150" s="296"/>
    </row>
    <row r="151" spans="1:15" x14ac:dyDescent="0.25">
      <c r="A151" s="74" t="s">
        <v>310</v>
      </c>
      <c r="B151" s="75" t="s">
        <v>311</v>
      </c>
      <c r="C151" s="76" t="s">
        <v>5</v>
      </c>
      <c r="D151" s="43">
        <v>32</v>
      </c>
      <c r="E151" s="47">
        <v>1</v>
      </c>
      <c r="F151" s="47">
        <v>0</v>
      </c>
      <c r="G151" s="47">
        <v>0</v>
      </c>
      <c r="H151" s="115">
        <v>21</v>
      </c>
      <c r="I151" s="158">
        <v>0.95238095238095244</v>
      </c>
      <c r="J151" s="158" t="s">
        <v>878</v>
      </c>
      <c r="K151" s="158">
        <v>0</v>
      </c>
      <c r="L151" s="159">
        <v>0</v>
      </c>
      <c r="N151" s="296"/>
      <c r="O151" s="296"/>
    </row>
    <row r="152" spans="1:15" x14ac:dyDescent="0.25">
      <c r="A152" s="74" t="s">
        <v>312</v>
      </c>
      <c r="B152" s="75" t="s">
        <v>313</v>
      </c>
      <c r="C152" s="76" t="s">
        <v>31</v>
      </c>
      <c r="D152" s="43">
        <v>0</v>
      </c>
      <c r="E152" s="47">
        <v>0</v>
      </c>
      <c r="F152" s="47">
        <v>0</v>
      </c>
      <c r="G152" s="47">
        <v>0</v>
      </c>
      <c r="H152" s="115">
        <v>0</v>
      </c>
      <c r="I152" s="158">
        <v>0</v>
      </c>
      <c r="J152" s="158">
        <v>0</v>
      </c>
      <c r="K152" s="158">
        <v>0</v>
      </c>
      <c r="L152" s="159">
        <v>0</v>
      </c>
      <c r="N152" s="296"/>
      <c r="O152" s="296"/>
    </row>
    <row r="153" spans="1:15" x14ac:dyDescent="0.25">
      <c r="A153" s="74" t="s">
        <v>314</v>
      </c>
      <c r="B153" s="75" t="s">
        <v>315</v>
      </c>
      <c r="C153" s="76" t="s">
        <v>31</v>
      </c>
      <c r="D153" s="43">
        <v>15</v>
      </c>
      <c r="E153" s="47">
        <v>0.8</v>
      </c>
      <c r="F153" s="47" t="s">
        <v>878</v>
      </c>
      <c r="G153" s="47" t="s">
        <v>878</v>
      </c>
      <c r="H153" s="115">
        <v>29</v>
      </c>
      <c r="I153" s="158">
        <v>0.86206896551724144</v>
      </c>
      <c r="J153" s="158" t="s">
        <v>878</v>
      </c>
      <c r="K153" s="158">
        <v>0</v>
      </c>
      <c r="L153" s="159" t="s">
        <v>878</v>
      </c>
      <c r="N153" s="296"/>
      <c r="O153" s="296"/>
    </row>
    <row r="154" spans="1:15" x14ac:dyDescent="0.25">
      <c r="A154" s="74" t="s">
        <v>316</v>
      </c>
      <c r="B154" s="75" t="s">
        <v>317</v>
      </c>
      <c r="C154" s="76" t="s">
        <v>8</v>
      </c>
      <c r="D154" s="43">
        <v>42</v>
      </c>
      <c r="E154" s="47">
        <v>0.11904761904761905</v>
      </c>
      <c r="F154" s="47" t="s">
        <v>878</v>
      </c>
      <c r="G154" s="47">
        <v>0.8571428571428571</v>
      </c>
      <c r="H154" s="115">
        <v>44</v>
      </c>
      <c r="I154" s="158">
        <v>0.84090909090909094</v>
      </c>
      <c r="J154" s="158">
        <v>0.13636363636363635</v>
      </c>
      <c r="K154" s="158">
        <v>0</v>
      </c>
      <c r="L154" s="159" t="s">
        <v>878</v>
      </c>
      <c r="N154" s="296"/>
      <c r="O154" s="296"/>
    </row>
    <row r="155" spans="1:15" x14ac:dyDescent="0.25">
      <c r="A155" s="74" t="s">
        <v>318</v>
      </c>
      <c r="B155" s="75" t="s">
        <v>319</v>
      </c>
      <c r="C155" s="76" t="s">
        <v>31</v>
      </c>
      <c r="D155" s="43">
        <v>57</v>
      </c>
      <c r="E155" s="47">
        <v>0.98245614035087725</v>
      </c>
      <c r="F155" s="47" t="s">
        <v>878</v>
      </c>
      <c r="G155" s="47">
        <v>0</v>
      </c>
      <c r="H155" s="115">
        <v>50</v>
      </c>
      <c r="I155" s="158">
        <v>1</v>
      </c>
      <c r="J155" s="158">
        <v>0</v>
      </c>
      <c r="K155" s="158">
        <v>0</v>
      </c>
      <c r="L155" s="159">
        <v>0</v>
      </c>
      <c r="N155" s="296"/>
      <c r="O155" s="296"/>
    </row>
    <row r="156" spans="1:15" x14ac:dyDescent="0.25">
      <c r="A156" s="74" t="s">
        <v>320</v>
      </c>
      <c r="B156" s="75" t="s">
        <v>321</v>
      </c>
      <c r="C156" s="76" t="s">
        <v>31</v>
      </c>
      <c r="D156" s="43">
        <v>7</v>
      </c>
      <c r="E156" s="47" t="s">
        <v>878</v>
      </c>
      <c r="F156" s="47" t="s">
        <v>878</v>
      </c>
      <c r="G156" s="47" t="s">
        <v>878</v>
      </c>
      <c r="H156" s="115">
        <v>152</v>
      </c>
      <c r="I156" s="158">
        <v>0.99342105263157887</v>
      </c>
      <c r="J156" s="158" t="s">
        <v>878</v>
      </c>
      <c r="K156" s="158">
        <v>0</v>
      </c>
      <c r="L156" s="159">
        <v>0</v>
      </c>
      <c r="N156" s="296"/>
      <c r="O156" s="296"/>
    </row>
    <row r="157" spans="1:15" x14ac:dyDescent="0.25">
      <c r="A157" s="74" t="s">
        <v>322</v>
      </c>
      <c r="B157" s="75" t="s">
        <v>323</v>
      </c>
      <c r="C157" s="76" t="s">
        <v>31</v>
      </c>
      <c r="D157" s="43">
        <v>35</v>
      </c>
      <c r="E157" s="47">
        <v>0.77142857142857135</v>
      </c>
      <c r="F157" s="47">
        <v>0.2</v>
      </c>
      <c r="G157" s="47" t="s">
        <v>878</v>
      </c>
      <c r="H157" s="115">
        <v>61</v>
      </c>
      <c r="I157" s="158">
        <v>0.91803278688524581</v>
      </c>
      <c r="J157" s="158" t="s">
        <v>878</v>
      </c>
      <c r="K157" s="158">
        <v>0</v>
      </c>
      <c r="L157" s="159" t="s">
        <v>878</v>
      </c>
      <c r="N157" s="296"/>
      <c r="O157" s="296"/>
    </row>
    <row r="158" spans="1:15" x14ac:dyDescent="0.25">
      <c r="A158" s="74" t="s">
        <v>324</v>
      </c>
      <c r="B158" s="75" t="s">
        <v>325</v>
      </c>
      <c r="C158" s="76" t="s">
        <v>31</v>
      </c>
      <c r="D158" s="43">
        <v>43</v>
      </c>
      <c r="E158" s="47">
        <v>0.79069767441860461</v>
      </c>
      <c r="F158" s="47">
        <v>0.18604651162790697</v>
      </c>
      <c r="G158" s="47" t="s">
        <v>878</v>
      </c>
      <c r="H158" s="115">
        <v>39</v>
      </c>
      <c r="I158" s="158">
        <v>0.94871794871794879</v>
      </c>
      <c r="J158" s="158" t="s">
        <v>878</v>
      </c>
      <c r="K158" s="158" t="s">
        <v>878</v>
      </c>
      <c r="L158" s="159">
        <v>0</v>
      </c>
      <c r="N158" s="296"/>
      <c r="O158" s="296"/>
    </row>
    <row r="159" spans="1:15" x14ac:dyDescent="0.25">
      <c r="A159" s="74" t="s">
        <v>326</v>
      </c>
      <c r="B159" s="75" t="s">
        <v>327</v>
      </c>
      <c r="C159" s="76" t="s">
        <v>31</v>
      </c>
      <c r="D159" s="43" t="s">
        <v>878</v>
      </c>
      <c r="E159" s="47" t="s">
        <v>878</v>
      </c>
      <c r="F159" s="47">
        <v>0</v>
      </c>
      <c r="G159" s="47">
        <v>0</v>
      </c>
      <c r="H159" s="115">
        <v>46</v>
      </c>
      <c r="I159" s="158">
        <v>0.86956521739130432</v>
      </c>
      <c r="J159" s="158">
        <v>0.13043478260869565</v>
      </c>
      <c r="K159" s="158">
        <v>0</v>
      </c>
      <c r="L159" s="159">
        <v>0</v>
      </c>
      <c r="N159" s="296"/>
      <c r="O159" s="296"/>
    </row>
    <row r="160" spans="1:15" x14ac:dyDescent="0.25">
      <c r="A160" s="74" t="s">
        <v>328</v>
      </c>
      <c r="B160" s="75" t="s">
        <v>329</v>
      </c>
      <c r="C160" s="76" t="s">
        <v>31</v>
      </c>
      <c r="D160" s="43">
        <v>40</v>
      </c>
      <c r="E160" s="47">
        <v>0.72499999999999998</v>
      </c>
      <c r="F160" s="47">
        <v>0.125</v>
      </c>
      <c r="G160" s="47">
        <v>0.15</v>
      </c>
      <c r="H160" s="115">
        <v>51</v>
      </c>
      <c r="I160" s="158">
        <v>0.92156862745098034</v>
      </c>
      <c r="J160" s="158" t="s">
        <v>878</v>
      </c>
      <c r="K160" s="158">
        <v>0</v>
      </c>
      <c r="L160" s="159">
        <v>0</v>
      </c>
      <c r="N160" s="296"/>
      <c r="O160" s="296"/>
    </row>
    <row r="161" spans="1:15" x14ac:dyDescent="0.25">
      <c r="A161" s="74" t="s">
        <v>330</v>
      </c>
      <c r="B161" s="75" t="s">
        <v>331</v>
      </c>
      <c r="C161" s="76" t="s">
        <v>11</v>
      </c>
      <c r="D161" s="43">
        <v>79</v>
      </c>
      <c r="E161" s="47">
        <v>0.79746835443037978</v>
      </c>
      <c r="F161" s="47">
        <v>0.20253164556962028</v>
      </c>
      <c r="G161" s="47">
        <v>0</v>
      </c>
      <c r="H161" s="115">
        <v>85</v>
      </c>
      <c r="I161" s="158">
        <v>0.89411764705882346</v>
      </c>
      <c r="J161" s="158">
        <v>0.10588235294117647</v>
      </c>
      <c r="K161" s="158">
        <v>0</v>
      </c>
      <c r="L161" s="159">
        <v>0</v>
      </c>
      <c r="N161" s="296"/>
      <c r="O161" s="296"/>
    </row>
    <row r="162" spans="1:15" x14ac:dyDescent="0.25">
      <c r="A162" s="74" t="s">
        <v>332</v>
      </c>
      <c r="B162" s="75" t="s">
        <v>333</v>
      </c>
      <c r="C162" s="76" t="s">
        <v>8</v>
      </c>
      <c r="D162" s="43">
        <v>48</v>
      </c>
      <c r="E162" s="47">
        <v>0.66666666666666674</v>
      </c>
      <c r="F162" s="47">
        <v>0.29166666666666669</v>
      </c>
      <c r="G162" s="47" t="s">
        <v>878</v>
      </c>
      <c r="H162" s="115">
        <v>38</v>
      </c>
      <c r="I162" s="158">
        <v>0.92105263157894735</v>
      </c>
      <c r="J162" s="158" t="s">
        <v>878</v>
      </c>
      <c r="K162" s="158">
        <v>0</v>
      </c>
      <c r="L162" s="159">
        <v>0</v>
      </c>
      <c r="N162" s="296"/>
      <c r="O162" s="296"/>
    </row>
    <row r="163" spans="1:15" x14ac:dyDescent="0.25">
      <c r="A163" s="74" t="s">
        <v>334</v>
      </c>
      <c r="B163" s="75" t="s">
        <v>335</v>
      </c>
      <c r="C163" s="76" t="s">
        <v>110</v>
      </c>
      <c r="D163" s="43">
        <v>41</v>
      </c>
      <c r="E163" s="47">
        <v>0.73170731707317072</v>
      </c>
      <c r="F163" s="47">
        <v>0.24390243902439024</v>
      </c>
      <c r="G163" s="47" t="s">
        <v>878</v>
      </c>
      <c r="H163" s="115">
        <v>59</v>
      </c>
      <c r="I163" s="158">
        <v>0.98305084745762716</v>
      </c>
      <c r="J163" s="158">
        <v>0</v>
      </c>
      <c r="K163" s="158">
        <v>0</v>
      </c>
      <c r="L163" s="159" t="s">
        <v>878</v>
      </c>
      <c r="N163" s="296"/>
      <c r="O163" s="296"/>
    </row>
    <row r="164" spans="1:15" x14ac:dyDescent="0.25">
      <c r="A164" s="74" t="s">
        <v>336</v>
      </c>
      <c r="B164" s="75" t="s">
        <v>337</v>
      </c>
      <c r="C164" s="76" t="s">
        <v>69</v>
      </c>
      <c r="D164" s="43">
        <v>73</v>
      </c>
      <c r="E164" s="47">
        <v>0.73972602739726023</v>
      </c>
      <c r="F164" s="47">
        <v>0.23287671232876711</v>
      </c>
      <c r="G164" s="47" t="s">
        <v>878</v>
      </c>
      <c r="H164" s="115">
        <v>90</v>
      </c>
      <c r="I164" s="158">
        <v>0.81111111111111112</v>
      </c>
      <c r="J164" s="158">
        <v>0.18888888888888888</v>
      </c>
      <c r="K164" s="158">
        <v>0</v>
      </c>
      <c r="L164" s="159">
        <v>0</v>
      </c>
      <c r="N164" s="296"/>
      <c r="O164" s="296"/>
    </row>
    <row r="165" spans="1:15" x14ac:dyDescent="0.25">
      <c r="A165" s="74" t="s">
        <v>338</v>
      </c>
      <c r="B165" s="75" t="s">
        <v>339</v>
      </c>
      <c r="C165" s="76" t="s">
        <v>69</v>
      </c>
      <c r="D165" s="43">
        <v>52</v>
      </c>
      <c r="E165" s="47">
        <v>0.71153846153846156</v>
      </c>
      <c r="F165" s="47" t="s">
        <v>878</v>
      </c>
      <c r="G165" s="47">
        <v>0.21153846153846154</v>
      </c>
      <c r="H165" s="115">
        <v>41</v>
      </c>
      <c r="I165" s="158">
        <v>0.95121951219512202</v>
      </c>
      <c r="J165" s="158" t="s">
        <v>878</v>
      </c>
      <c r="K165" s="158">
        <v>0</v>
      </c>
      <c r="L165" s="159">
        <v>0</v>
      </c>
      <c r="N165" s="296"/>
      <c r="O165" s="296"/>
    </row>
    <row r="166" spans="1:15" x14ac:dyDescent="0.25">
      <c r="A166" s="74" t="s">
        <v>340</v>
      </c>
      <c r="B166" s="75" t="s">
        <v>341</v>
      </c>
      <c r="C166" s="76" t="s">
        <v>69</v>
      </c>
      <c r="D166" s="43">
        <v>65</v>
      </c>
      <c r="E166" s="47">
        <v>0.89230769230769225</v>
      </c>
      <c r="F166" s="47">
        <v>7.6923076923076927E-2</v>
      </c>
      <c r="G166" s="47" t="s">
        <v>878</v>
      </c>
      <c r="H166" s="115">
        <v>70</v>
      </c>
      <c r="I166" s="158">
        <v>0.98571428571428565</v>
      </c>
      <c r="J166" s="158">
        <v>0</v>
      </c>
      <c r="K166" s="158">
        <v>0</v>
      </c>
      <c r="L166" s="159" t="s">
        <v>878</v>
      </c>
      <c r="N166" s="296"/>
      <c r="O166" s="296"/>
    </row>
    <row r="167" spans="1:15" x14ac:dyDescent="0.25">
      <c r="A167" s="74" t="s">
        <v>342</v>
      </c>
      <c r="B167" s="75" t="s">
        <v>343</v>
      </c>
      <c r="C167" s="76" t="s">
        <v>11</v>
      </c>
      <c r="D167" s="43">
        <v>44</v>
      </c>
      <c r="E167" s="47">
        <v>0.72727272727272729</v>
      </c>
      <c r="F167" s="47">
        <v>0.27272727272727271</v>
      </c>
      <c r="G167" s="47">
        <v>0</v>
      </c>
      <c r="H167" s="115">
        <v>43</v>
      </c>
      <c r="I167" s="158">
        <v>0.90697674418604646</v>
      </c>
      <c r="J167" s="158" t="s">
        <v>878</v>
      </c>
      <c r="K167" s="158" t="s">
        <v>878</v>
      </c>
      <c r="L167" s="159">
        <v>0</v>
      </c>
      <c r="N167" s="296"/>
      <c r="O167" s="296"/>
    </row>
    <row r="168" spans="1:15" x14ac:dyDescent="0.25">
      <c r="A168" s="74" t="s">
        <v>344</v>
      </c>
      <c r="B168" s="75" t="s">
        <v>345</v>
      </c>
      <c r="C168" s="76" t="s">
        <v>5</v>
      </c>
      <c r="D168" s="43">
        <v>29</v>
      </c>
      <c r="E168" s="47">
        <v>0.96551724137931028</v>
      </c>
      <c r="F168" s="47" t="s">
        <v>878</v>
      </c>
      <c r="G168" s="47">
        <v>0</v>
      </c>
      <c r="H168" s="115">
        <v>38</v>
      </c>
      <c r="I168" s="158">
        <v>1</v>
      </c>
      <c r="J168" s="158">
        <v>0</v>
      </c>
      <c r="K168" s="158">
        <v>0</v>
      </c>
      <c r="L168" s="159">
        <v>0</v>
      </c>
      <c r="N168" s="296"/>
      <c r="O168" s="296"/>
    </row>
    <row r="169" spans="1:15" x14ac:dyDescent="0.25">
      <c r="A169" s="74" t="s">
        <v>346</v>
      </c>
      <c r="B169" s="75" t="s">
        <v>347</v>
      </c>
      <c r="C169" s="76" t="s">
        <v>31</v>
      </c>
      <c r="D169" s="43">
        <v>39</v>
      </c>
      <c r="E169" s="47">
        <v>0.51282051282051289</v>
      </c>
      <c r="F169" s="47">
        <v>0.12820512820512822</v>
      </c>
      <c r="G169" s="47">
        <v>0.35897435897435898</v>
      </c>
      <c r="H169" s="115">
        <v>35</v>
      </c>
      <c r="I169" s="158">
        <v>0.88571428571428568</v>
      </c>
      <c r="J169" s="158" t="s">
        <v>878</v>
      </c>
      <c r="K169" s="158">
        <v>0</v>
      </c>
      <c r="L169" s="159">
        <v>0</v>
      </c>
      <c r="N169" s="296"/>
      <c r="O169" s="296"/>
    </row>
    <row r="170" spans="1:15" x14ac:dyDescent="0.25">
      <c r="A170" s="74" t="s">
        <v>348</v>
      </c>
      <c r="B170" s="75" t="s">
        <v>349</v>
      </c>
      <c r="C170" s="76" t="s">
        <v>24</v>
      </c>
      <c r="D170" s="43">
        <v>44</v>
      </c>
      <c r="E170" s="47">
        <v>0</v>
      </c>
      <c r="F170" s="47">
        <v>0</v>
      </c>
      <c r="G170" s="47">
        <v>1</v>
      </c>
      <c r="H170" s="115">
        <v>50</v>
      </c>
      <c r="I170" s="158">
        <v>0.94</v>
      </c>
      <c r="J170" s="158" t="s">
        <v>878</v>
      </c>
      <c r="K170" s="158">
        <v>0</v>
      </c>
      <c r="L170" s="159" t="s">
        <v>878</v>
      </c>
      <c r="N170" s="296"/>
      <c r="O170" s="296"/>
    </row>
    <row r="171" spans="1:15" x14ac:dyDescent="0.25">
      <c r="A171" s="74" t="s">
        <v>350</v>
      </c>
      <c r="B171" s="75" t="s">
        <v>351</v>
      </c>
      <c r="C171" s="76" t="s">
        <v>31</v>
      </c>
      <c r="D171" s="43">
        <v>68</v>
      </c>
      <c r="E171" s="47">
        <v>0.86764705882352944</v>
      </c>
      <c r="F171" s="47">
        <v>8.8235294117647065E-2</v>
      </c>
      <c r="G171" s="47" t="s">
        <v>878</v>
      </c>
      <c r="H171" s="115">
        <v>35</v>
      </c>
      <c r="I171" s="158">
        <v>0.8571428571428571</v>
      </c>
      <c r="J171" s="158" t="s">
        <v>878</v>
      </c>
      <c r="K171" s="158" t="s">
        <v>878</v>
      </c>
      <c r="L171" s="159">
        <v>0</v>
      </c>
      <c r="N171" s="296"/>
      <c r="O171" s="296"/>
    </row>
    <row r="172" spans="1:15" x14ac:dyDescent="0.25">
      <c r="A172" s="74" t="s">
        <v>352</v>
      </c>
      <c r="B172" s="75" t="s">
        <v>353</v>
      </c>
      <c r="C172" s="76" t="s">
        <v>24</v>
      </c>
      <c r="D172" s="43">
        <v>113</v>
      </c>
      <c r="E172" s="47" t="s">
        <v>878</v>
      </c>
      <c r="F172" s="47">
        <v>0</v>
      </c>
      <c r="G172" s="47">
        <v>0.99115044247787609</v>
      </c>
      <c r="H172" s="115">
        <v>62</v>
      </c>
      <c r="I172" s="158">
        <v>0.83870967741935487</v>
      </c>
      <c r="J172" s="158">
        <v>0.14516129032258063</v>
      </c>
      <c r="K172" s="158" t="s">
        <v>878</v>
      </c>
      <c r="L172" s="159">
        <v>0</v>
      </c>
      <c r="N172" s="296"/>
      <c r="O172" s="296"/>
    </row>
    <row r="173" spans="1:15" x14ac:dyDescent="0.25">
      <c r="A173" s="74" t="s">
        <v>354</v>
      </c>
      <c r="B173" s="75" t="s">
        <v>355</v>
      </c>
      <c r="C173" s="76" t="s">
        <v>21</v>
      </c>
      <c r="D173" s="43">
        <v>81</v>
      </c>
      <c r="E173" s="47">
        <v>0.74074074074074081</v>
      </c>
      <c r="F173" s="47">
        <v>0.22222222222222221</v>
      </c>
      <c r="G173" s="47" t="s">
        <v>878</v>
      </c>
      <c r="H173" s="115">
        <v>103</v>
      </c>
      <c r="I173" s="158">
        <v>0.92233009708737868</v>
      </c>
      <c r="J173" s="158">
        <v>7.7669902912621366E-2</v>
      </c>
      <c r="K173" s="158">
        <v>0</v>
      </c>
      <c r="L173" s="159">
        <v>0</v>
      </c>
      <c r="N173" s="296"/>
      <c r="O173" s="296"/>
    </row>
    <row r="174" spans="1:15" x14ac:dyDescent="0.25">
      <c r="A174" s="74" t="s">
        <v>356</v>
      </c>
      <c r="B174" s="75" t="s">
        <v>357</v>
      </c>
      <c r="C174" s="76" t="s">
        <v>69</v>
      </c>
      <c r="D174" s="43">
        <v>0</v>
      </c>
      <c r="E174" s="47">
        <v>0</v>
      </c>
      <c r="F174" s="47">
        <v>0</v>
      </c>
      <c r="G174" s="47">
        <v>0</v>
      </c>
      <c r="H174" s="115" t="s">
        <v>878</v>
      </c>
      <c r="I174" s="158" t="s">
        <v>878</v>
      </c>
      <c r="J174" s="158">
        <v>0</v>
      </c>
      <c r="K174" s="158">
        <v>0</v>
      </c>
      <c r="L174" s="159">
        <v>0</v>
      </c>
      <c r="N174" s="296"/>
      <c r="O174" s="296"/>
    </row>
    <row r="175" spans="1:15" x14ac:dyDescent="0.25">
      <c r="A175" s="106" t="s">
        <v>358</v>
      </c>
      <c r="B175" s="107" t="s">
        <v>359</v>
      </c>
      <c r="C175" s="78" t="s">
        <v>110</v>
      </c>
      <c r="D175" s="43">
        <v>102</v>
      </c>
      <c r="E175" s="47">
        <v>0.88235294117647056</v>
      </c>
      <c r="F175" s="47">
        <v>0.11764705882352942</v>
      </c>
      <c r="G175" s="47">
        <v>0</v>
      </c>
      <c r="H175" s="115">
        <v>77</v>
      </c>
      <c r="I175" s="158">
        <v>1</v>
      </c>
      <c r="J175" s="158">
        <v>0</v>
      </c>
      <c r="K175" s="158">
        <v>0</v>
      </c>
      <c r="L175" s="159">
        <v>0</v>
      </c>
      <c r="N175" s="296"/>
      <c r="O175" s="296"/>
    </row>
    <row r="176" spans="1:15" x14ac:dyDescent="0.25">
      <c r="A176" s="79"/>
      <c r="B176" s="108"/>
      <c r="C176" s="56" t="s">
        <v>8</v>
      </c>
      <c r="D176" s="43">
        <v>1085</v>
      </c>
      <c r="E176" s="47">
        <v>0.6967741935483871</v>
      </c>
      <c r="F176" s="47">
        <v>0.16958525345622122</v>
      </c>
      <c r="G176" s="47">
        <v>0.13364055299539171</v>
      </c>
      <c r="H176" s="115">
        <v>1006</v>
      </c>
      <c r="I176" s="158">
        <v>0.77037773359840955</v>
      </c>
      <c r="J176" s="158">
        <v>0.12723658051689862</v>
      </c>
      <c r="K176" s="158">
        <v>6.958250497017893E-3</v>
      </c>
      <c r="L176" s="159">
        <v>9.5427435387673953E-2</v>
      </c>
      <c r="M176" s="113"/>
      <c r="N176" s="296"/>
      <c r="O176" s="296"/>
    </row>
    <row r="177" spans="1:15" x14ac:dyDescent="0.25">
      <c r="A177" s="80"/>
      <c r="B177" s="75"/>
      <c r="C177" s="45" t="s">
        <v>14</v>
      </c>
      <c r="D177" s="43">
        <v>726</v>
      </c>
      <c r="E177" s="47">
        <v>0.78099173553719015</v>
      </c>
      <c r="F177" s="47">
        <v>0.13360881542699724</v>
      </c>
      <c r="G177" s="47">
        <v>8.5399449035812675E-2</v>
      </c>
      <c r="H177" s="115">
        <v>706</v>
      </c>
      <c r="I177" s="158">
        <v>0.8923512747875354</v>
      </c>
      <c r="J177" s="158">
        <v>7.5070821529745049E-2</v>
      </c>
      <c r="K177" s="158">
        <v>9.9150141643059488E-3</v>
      </c>
      <c r="L177" s="159">
        <v>2.2662889518413599E-2</v>
      </c>
      <c r="M177" s="113"/>
      <c r="N177" s="296"/>
      <c r="O177" s="296"/>
    </row>
    <row r="178" spans="1:15" x14ac:dyDescent="0.25">
      <c r="A178" s="80"/>
      <c r="B178" s="75"/>
      <c r="C178" s="45" t="s">
        <v>31</v>
      </c>
      <c r="D178" s="43">
        <v>1692</v>
      </c>
      <c r="E178" s="47">
        <v>0.75472813238770686</v>
      </c>
      <c r="F178" s="47">
        <v>0.11879432624113476</v>
      </c>
      <c r="G178" s="47">
        <v>0.12647754137115841</v>
      </c>
      <c r="H178" s="115">
        <v>1931</v>
      </c>
      <c r="I178" s="158">
        <v>0.8834800621439669</v>
      </c>
      <c r="J178" s="158">
        <v>0.10253754531330916</v>
      </c>
      <c r="K178" s="158">
        <v>5.6965302951838426E-3</v>
      </c>
      <c r="L178" s="159">
        <v>8.285862247540134E-3</v>
      </c>
      <c r="M178" s="113"/>
      <c r="N178" s="296"/>
      <c r="O178" s="296"/>
    </row>
    <row r="179" spans="1:15" x14ac:dyDescent="0.25">
      <c r="A179" s="80"/>
      <c r="B179" s="75"/>
      <c r="C179" s="45" t="s">
        <v>50</v>
      </c>
      <c r="D179" s="43">
        <v>651</v>
      </c>
      <c r="E179" s="47">
        <v>0.83256528417818743</v>
      </c>
      <c r="F179" s="47">
        <v>0.13210445468509985</v>
      </c>
      <c r="G179" s="47">
        <v>3.5330261136712754E-2</v>
      </c>
      <c r="H179" s="115">
        <v>649</v>
      </c>
      <c r="I179" s="158">
        <v>0.91371340523882894</v>
      </c>
      <c r="J179" s="158">
        <v>7.0878274268104779E-2</v>
      </c>
      <c r="K179" s="158">
        <v>7.7041602465331279E-3</v>
      </c>
      <c r="L179" s="159">
        <v>7.7041602465331279E-3</v>
      </c>
      <c r="M179" s="113"/>
      <c r="N179" s="296"/>
      <c r="O179" s="296"/>
    </row>
    <row r="180" spans="1:15" x14ac:dyDescent="0.25">
      <c r="A180" s="80"/>
      <c r="B180" s="75"/>
      <c r="C180" s="45" t="s">
        <v>24</v>
      </c>
      <c r="D180" s="43">
        <v>1223</v>
      </c>
      <c r="E180" s="47">
        <v>0.66312346688470969</v>
      </c>
      <c r="F180" s="47">
        <v>0.13573180703188881</v>
      </c>
      <c r="G180" s="47">
        <v>0.20114472608340148</v>
      </c>
      <c r="H180" s="115">
        <v>1222</v>
      </c>
      <c r="I180" s="158">
        <v>0.86988543371522098</v>
      </c>
      <c r="J180" s="158">
        <v>0.11865793780687398</v>
      </c>
      <c r="K180" s="158">
        <v>7.3649754500818331E-3</v>
      </c>
      <c r="L180" s="159">
        <v>4.0916530278232409E-3</v>
      </c>
      <c r="M180" s="113"/>
      <c r="N180" s="296"/>
      <c r="O180" s="296"/>
    </row>
    <row r="181" spans="1:15" x14ac:dyDescent="0.25">
      <c r="A181" s="80"/>
      <c r="B181" s="75"/>
      <c r="C181" s="45" t="s">
        <v>21</v>
      </c>
      <c r="D181" s="43">
        <v>911</v>
      </c>
      <c r="E181" s="47">
        <v>0.77826564215148197</v>
      </c>
      <c r="F181" s="47">
        <v>0.10757409440175632</v>
      </c>
      <c r="G181" s="47">
        <v>0.11416026344676179</v>
      </c>
      <c r="H181" s="115">
        <v>837</v>
      </c>
      <c r="I181" s="158">
        <v>0.91039426523297495</v>
      </c>
      <c r="J181" s="158">
        <v>5.3763440860215048E-2</v>
      </c>
      <c r="K181" s="158" t="s">
        <v>878</v>
      </c>
      <c r="L181" s="178">
        <v>3.4647550776583033E-2</v>
      </c>
      <c r="M181" s="113"/>
      <c r="N181" s="296"/>
      <c r="O181" s="296"/>
    </row>
    <row r="182" spans="1:15" x14ac:dyDescent="0.25">
      <c r="A182" s="80"/>
      <c r="B182" s="75"/>
      <c r="C182" s="45" t="s">
        <v>110</v>
      </c>
      <c r="D182" s="43">
        <v>853</v>
      </c>
      <c r="E182" s="47">
        <v>0.82532239155920284</v>
      </c>
      <c r="F182" s="47">
        <v>0.14536928487690504</v>
      </c>
      <c r="G182" s="47">
        <v>2.9308323563892145E-2</v>
      </c>
      <c r="H182" s="115">
        <v>729</v>
      </c>
      <c r="I182" s="158">
        <v>0.86831275720164613</v>
      </c>
      <c r="J182" s="158">
        <v>0.1111111111111111</v>
      </c>
      <c r="K182" s="158" t="s">
        <v>878</v>
      </c>
      <c r="L182" s="178">
        <v>1.5089163237311385E-2</v>
      </c>
      <c r="M182" s="113"/>
      <c r="N182" s="296"/>
      <c r="O182" s="296"/>
    </row>
    <row r="183" spans="1:15" x14ac:dyDescent="0.25">
      <c r="A183" s="80"/>
      <c r="B183" s="75"/>
      <c r="C183" s="45" t="s">
        <v>69</v>
      </c>
      <c r="D183" s="43">
        <v>1133</v>
      </c>
      <c r="E183" s="47">
        <v>0.78905560458958524</v>
      </c>
      <c r="F183" s="47">
        <v>0.14827890556045895</v>
      </c>
      <c r="G183" s="47">
        <v>6.266548984995586E-2</v>
      </c>
      <c r="H183" s="115">
        <v>1023</v>
      </c>
      <c r="I183" s="158">
        <v>0.89638318670576733</v>
      </c>
      <c r="J183" s="158">
        <v>8.9931573802541534E-2</v>
      </c>
      <c r="K183" s="158">
        <v>1.075268817204301E-2</v>
      </c>
      <c r="L183" s="159" t="s">
        <v>878</v>
      </c>
      <c r="M183" s="113"/>
      <c r="N183" s="296"/>
      <c r="O183" s="296"/>
    </row>
    <row r="184" spans="1:15" x14ac:dyDescent="0.25">
      <c r="A184" s="84"/>
      <c r="B184" s="109"/>
      <c r="C184" s="58" t="s">
        <v>11</v>
      </c>
      <c r="D184" s="43">
        <v>988</v>
      </c>
      <c r="E184" s="47">
        <v>0.80060728744939269</v>
      </c>
      <c r="F184" s="47">
        <v>0.18724696356275303</v>
      </c>
      <c r="G184" s="47">
        <v>1.2145748987854249E-2</v>
      </c>
      <c r="H184" s="115">
        <v>908</v>
      </c>
      <c r="I184" s="158">
        <v>0.93722466960352424</v>
      </c>
      <c r="J184" s="158">
        <v>5.3964757709251104E-2</v>
      </c>
      <c r="K184" s="158" t="s">
        <v>878</v>
      </c>
      <c r="L184" s="159" t="s">
        <v>878</v>
      </c>
      <c r="M184" s="113"/>
      <c r="N184" s="296"/>
      <c r="O184" s="296"/>
    </row>
    <row r="185" spans="1:15" x14ac:dyDescent="0.25">
      <c r="A185" s="79"/>
      <c r="B185" s="108"/>
      <c r="C185" s="59" t="s">
        <v>410</v>
      </c>
      <c r="D185" s="43">
        <v>9262</v>
      </c>
      <c r="E185" s="47">
        <v>0.76128266033254166</v>
      </c>
      <c r="F185" s="47">
        <v>0.14133016627078385</v>
      </c>
      <c r="G185" s="47">
        <v>9.7387173396674576E-2</v>
      </c>
      <c r="H185" s="115">
        <v>9011</v>
      </c>
      <c r="I185" s="158">
        <v>0.88003551215181441</v>
      </c>
      <c r="J185" s="158">
        <v>9.2886472089668187E-2</v>
      </c>
      <c r="K185" s="158">
        <v>6.5475529907890349E-3</v>
      </c>
      <c r="L185" s="159">
        <v>2.0530462767728332E-2</v>
      </c>
      <c r="M185" s="113"/>
      <c r="N185" s="296"/>
      <c r="O185" s="296"/>
    </row>
    <row r="186" spans="1:15" x14ac:dyDescent="0.25">
      <c r="A186" s="80"/>
      <c r="B186" s="75"/>
      <c r="C186" s="60" t="s">
        <v>5</v>
      </c>
      <c r="D186" s="43">
        <v>526</v>
      </c>
      <c r="E186" s="47">
        <v>0.83269961977186313</v>
      </c>
      <c r="F186" s="47">
        <v>8.5551330798479097E-2</v>
      </c>
      <c r="G186" s="47">
        <v>8.17490494296578E-2</v>
      </c>
      <c r="H186" s="115">
        <v>544</v>
      </c>
      <c r="I186" s="158">
        <v>0.93014705882352944</v>
      </c>
      <c r="J186" s="158">
        <v>5.1470588235294122E-2</v>
      </c>
      <c r="K186" s="158">
        <v>0</v>
      </c>
      <c r="L186" s="159">
        <v>1.8382352941176471E-2</v>
      </c>
      <c r="M186" s="113"/>
      <c r="N186" s="296"/>
      <c r="O186" s="296"/>
    </row>
    <row r="187" spans="1:15" x14ac:dyDescent="0.25">
      <c r="A187" s="84"/>
      <c r="B187" s="109"/>
      <c r="C187" s="61" t="s">
        <v>360</v>
      </c>
      <c r="D187" s="43">
        <v>9788</v>
      </c>
      <c r="E187" s="47">
        <v>0.76512055578259097</v>
      </c>
      <c r="F187" s="47">
        <v>0.138332652227217</v>
      </c>
      <c r="G187" s="47">
        <v>9.6546791990192074E-2</v>
      </c>
      <c r="H187" s="115">
        <v>9555</v>
      </c>
      <c r="I187" s="158">
        <v>0.88288854003139716</v>
      </c>
      <c r="J187" s="158">
        <v>9.0528519099947677E-2</v>
      </c>
      <c r="K187" s="158">
        <v>6.1747776033490324E-3</v>
      </c>
      <c r="L187" s="159">
        <v>2.0408163265306124E-2</v>
      </c>
      <c r="M187" s="113"/>
      <c r="N187" s="296"/>
      <c r="O187" s="296"/>
    </row>
    <row r="189" spans="1:15" x14ac:dyDescent="0.25">
      <c r="E189" s="68"/>
      <c r="F189" s="68"/>
      <c r="G189" s="68"/>
      <c r="H189"/>
      <c r="I189" s="184"/>
      <c r="J189" s="184"/>
      <c r="K189" s="184"/>
      <c r="L189" s="184"/>
    </row>
    <row r="190" spans="1:15" x14ac:dyDescent="0.25">
      <c r="E190" s="68"/>
      <c r="F190" s="68"/>
      <c r="G190" s="68"/>
      <c r="I190" s="184"/>
      <c r="J190" s="184"/>
      <c r="K190" s="184"/>
      <c r="L190" s="184"/>
    </row>
    <row r="191" spans="1:15" x14ac:dyDescent="0.25">
      <c r="E191" s="68"/>
      <c r="F191" s="68"/>
      <c r="G191" s="68"/>
      <c r="I191" s="184"/>
      <c r="J191" s="184"/>
      <c r="K191" s="184"/>
      <c r="L191" s="184"/>
    </row>
  </sheetData>
  <mergeCells count="5">
    <mergeCell ref="A1:A2"/>
    <mergeCell ref="B1:B2"/>
    <mergeCell ref="C1:C2"/>
    <mergeCell ref="D1:G1"/>
    <mergeCell ref="H1:L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1"/>
  <sheetViews>
    <sheetView workbookViewId="0">
      <pane xSplit="3" ySplit="2" topLeftCell="D180" activePane="bottomRight" state="frozen"/>
      <selection pane="topRight" activeCell="D1" sqref="D1"/>
      <selection pane="bottomLeft" activeCell="A3" sqref="A3"/>
      <selection pane="bottomRight" activeCell="P1" sqref="P1:P1048576"/>
    </sheetView>
  </sheetViews>
  <sheetFormatPr defaultRowHeight="15" x14ac:dyDescent="0.25"/>
  <cols>
    <col min="1" max="1" width="6.42578125" customWidth="1"/>
    <col min="2" max="2" width="31.42578125" customWidth="1"/>
    <col min="3" max="3" width="21.140625" bestFit="1" customWidth="1"/>
    <col min="4" max="4" width="12.42578125" customWidth="1"/>
    <col min="5" max="5" width="26.42578125" customWidth="1"/>
    <col min="6" max="6" width="19.42578125" customWidth="1"/>
    <col min="7" max="7" width="12.7109375" bestFit="1" customWidth="1"/>
    <col min="8" max="8" width="12.7109375" customWidth="1"/>
    <col min="9" max="9" width="12.42578125" bestFit="1" customWidth="1"/>
    <col min="10" max="10" width="12.7109375" bestFit="1" customWidth="1"/>
    <col min="11" max="11" width="12.5703125" bestFit="1" customWidth="1"/>
    <col min="12" max="12" width="14.5703125" bestFit="1" customWidth="1"/>
    <col min="13" max="13" width="11.42578125" bestFit="1" customWidth="1"/>
    <col min="14" max="14" width="7.140625" bestFit="1" customWidth="1"/>
    <col min="16" max="16" width="9.140625" style="298"/>
  </cols>
  <sheetData>
    <row r="1" spans="1:14" x14ac:dyDescent="0.25">
      <c r="A1" s="333" t="s">
        <v>0</v>
      </c>
      <c r="B1" s="367" t="s">
        <v>1</v>
      </c>
      <c r="C1" s="369" t="s">
        <v>2</v>
      </c>
      <c r="D1" s="365" t="s">
        <v>928</v>
      </c>
      <c r="E1" s="363"/>
      <c r="F1" s="364"/>
      <c r="G1" s="365" t="s">
        <v>929</v>
      </c>
      <c r="H1" s="362"/>
      <c r="I1" s="366"/>
      <c r="J1" s="362" t="s">
        <v>469</v>
      </c>
      <c r="K1" s="363"/>
      <c r="L1" s="363"/>
      <c r="M1" s="363"/>
      <c r="N1" s="366"/>
    </row>
    <row r="2" spans="1:14" x14ac:dyDescent="0.25">
      <c r="A2" s="334"/>
      <c r="B2" s="368"/>
      <c r="C2" s="370"/>
      <c r="D2" s="81" t="s">
        <v>363</v>
      </c>
      <c r="E2" s="117" t="s">
        <v>470</v>
      </c>
      <c r="F2" s="118" t="s">
        <v>471</v>
      </c>
      <c r="G2" s="81" t="s">
        <v>363</v>
      </c>
      <c r="H2" s="107" t="s">
        <v>472</v>
      </c>
      <c r="I2" s="119" t="s">
        <v>473</v>
      </c>
      <c r="J2" s="120" t="s">
        <v>363</v>
      </c>
      <c r="K2" s="109" t="s">
        <v>474</v>
      </c>
      <c r="L2" s="109" t="s">
        <v>475</v>
      </c>
      <c r="M2" s="109" t="s">
        <v>476</v>
      </c>
      <c r="N2" s="121" t="s">
        <v>477</v>
      </c>
    </row>
    <row r="3" spans="1:14" x14ac:dyDescent="0.25">
      <c r="A3" s="71" t="s">
        <v>3</v>
      </c>
      <c r="B3" s="72" t="s">
        <v>4</v>
      </c>
      <c r="C3" s="73" t="s">
        <v>5</v>
      </c>
      <c r="D3" s="55">
        <v>45</v>
      </c>
      <c r="E3" s="39">
        <v>0.51111111111111118</v>
      </c>
      <c r="F3" s="40">
        <v>0.22222222222222221</v>
      </c>
      <c r="G3" s="195">
        <v>45</v>
      </c>
      <c r="H3" s="87">
        <v>0.46666666666666662</v>
      </c>
      <c r="I3" s="87">
        <v>0.84444444444444444</v>
      </c>
      <c r="J3" s="122">
        <v>116</v>
      </c>
      <c r="K3" s="39" t="s">
        <v>878</v>
      </c>
      <c r="L3" s="39">
        <v>0.63793103448275867</v>
      </c>
      <c r="M3" s="39">
        <v>0.16379310344827588</v>
      </c>
      <c r="N3" s="41">
        <v>0.16379310344827588</v>
      </c>
    </row>
    <row r="4" spans="1:14" x14ac:dyDescent="0.25">
      <c r="A4" s="74" t="s">
        <v>6</v>
      </c>
      <c r="B4" s="75" t="s">
        <v>7</v>
      </c>
      <c r="C4" s="76" t="s">
        <v>8</v>
      </c>
      <c r="D4" s="43">
        <v>165</v>
      </c>
      <c r="E4" s="47">
        <v>0.29696969696969694</v>
      </c>
      <c r="F4" s="48">
        <v>0.33939393939393936</v>
      </c>
      <c r="G4" s="195">
        <v>70</v>
      </c>
      <c r="H4" s="87">
        <v>0.3</v>
      </c>
      <c r="I4" s="87">
        <v>0.72857142857142865</v>
      </c>
      <c r="J4" s="123">
        <v>302</v>
      </c>
      <c r="K4" s="47">
        <v>1.6556291390728478E-2</v>
      </c>
      <c r="L4" s="47">
        <v>0.5960264900662251</v>
      </c>
      <c r="M4" s="47">
        <v>0.16225165562913907</v>
      </c>
      <c r="N4" s="49">
        <v>0.18874172185430463</v>
      </c>
    </row>
    <row r="5" spans="1:14" x14ac:dyDescent="0.25">
      <c r="A5" s="74" t="s">
        <v>9</v>
      </c>
      <c r="B5" s="75" t="s">
        <v>10</v>
      </c>
      <c r="C5" s="76" t="s">
        <v>11</v>
      </c>
      <c r="D5" s="43">
        <v>108</v>
      </c>
      <c r="E5" s="47">
        <v>0.45370370370370372</v>
      </c>
      <c r="F5" s="48">
        <v>0.40740740740740738</v>
      </c>
      <c r="G5" s="195">
        <v>76</v>
      </c>
      <c r="H5" s="87">
        <v>0.28947368421052633</v>
      </c>
      <c r="I5" s="87">
        <v>0.75</v>
      </c>
      <c r="J5" s="123">
        <v>188</v>
      </c>
      <c r="K5" s="47" t="s">
        <v>878</v>
      </c>
      <c r="L5" s="47">
        <v>0.58510638297872342</v>
      </c>
      <c r="M5" s="47">
        <v>0.17553191489361702</v>
      </c>
      <c r="N5" s="49">
        <v>0.19680851063829788</v>
      </c>
    </row>
    <row r="6" spans="1:14" x14ac:dyDescent="0.25">
      <c r="A6" s="74" t="s">
        <v>12</v>
      </c>
      <c r="B6" s="75" t="s">
        <v>13</v>
      </c>
      <c r="C6" s="76" t="s">
        <v>14</v>
      </c>
      <c r="D6" s="43">
        <v>131</v>
      </c>
      <c r="E6" s="47">
        <v>0.39694656488549618</v>
      </c>
      <c r="F6" s="48">
        <v>0.21374045801526717</v>
      </c>
      <c r="G6" s="195">
        <v>76</v>
      </c>
      <c r="H6" s="87">
        <v>0.46052631578947367</v>
      </c>
      <c r="I6" s="87">
        <v>0.81578947368421051</v>
      </c>
      <c r="J6" s="123">
        <v>225</v>
      </c>
      <c r="K6" s="47">
        <v>2.2222222222222223E-2</v>
      </c>
      <c r="L6" s="47">
        <v>0.54222222222222216</v>
      </c>
      <c r="M6" s="47">
        <v>0.1822222222222222</v>
      </c>
      <c r="N6" s="49">
        <v>0.24888888888888888</v>
      </c>
    </row>
    <row r="7" spans="1:14" x14ac:dyDescent="0.25">
      <c r="A7" s="74" t="s">
        <v>15</v>
      </c>
      <c r="B7" s="75" t="s">
        <v>16</v>
      </c>
      <c r="C7" s="76" t="s">
        <v>14</v>
      </c>
      <c r="D7" s="43">
        <v>123</v>
      </c>
      <c r="E7" s="47">
        <v>0.37398373983739835</v>
      </c>
      <c r="F7" s="48">
        <v>0.42276422764227639</v>
      </c>
      <c r="G7" s="195">
        <v>111</v>
      </c>
      <c r="H7" s="87">
        <v>0.45045045045045046</v>
      </c>
      <c r="I7" s="87">
        <v>0.84684684684684686</v>
      </c>
      <c r="J7" s="123">
        <v>252</v>
      </c>
      <c r="K7" s="47">
        <v>1.984126984126984E-2</v>
      </c>
      <c r="L7" s="47">
        <v>0.6428571428571429</v>
      </c>
      <c r="M7" s="47">
        <v>0.16269841269841268</v>
      </c>
      <c r="N7" s="49">
        <v>0.16269841269841268</v>
      </c>
    </row>
    <row r="8" spans="1:14" x14ac:dyDescent="0.25">
      <c r="A8" s="74" t="s">
        <v>17</v>
      </c>
      <c r="B8" s="75" t="s">
        <v>18</v>
      </c>
      <c r="C8" s="76" t="s">
        <v>11</v>
      </c>
      <c r="D8" s="43">
        <v>100</v>
      </c>
      <c r="E8" s="47">
        <v>0.42</v>
      </c>
      <c r="F8" s="48">
        <v>0.35</v>
      </c>
      <c r="G8" s="195">
        <v>91</v>
      </c>
      <c r="H8" s="87">
        <v>0.38461538461538458</v>
      </c>
      <c r="I8" s="87">
        <v>0.72527472527472525</v>
      </c>
      <c r="J8" s="123">
        <v>177</v>
      </c>
      <c r="K8" s="47">
        <v>0</v>
      </c>
      <c r="L8" s="47">
        <v>0.58192090395480234</v>
      </c>
      <c r="M8" s="47">
        <v>0.1807909604519774</v>
      </c>
      <c r="N8" s="49">
        <v>0.21468926553672316</v>
      </c>
    </row>
    <row r="9" spans="1:14" x14ac:dyDescent="0.25">
      <c r="A9" s="74" t="s">
        <v>19</v>
      </c>
      <c r="B9" s="75" t="s">
        <v>20</v>
      </c>
      <c r="C9" s="76" t="s">
        <v>21</v>
      </c>
      <c r="D9" s="43">
        <v>174</v>
      </c>
      <c r="E9" s="47">
        <v>0.39080459770114939</v>
      </c>
      <c r="F9" s="48">
        <v>0.25862068965517243</v>
      </c>
      <c r="G9" s="195">
        <v>147</v>
      </c>
      <c r="H9" s="87">
        <v>0.44217687074829931</v>
      </c>
      <c r="I9" s="87">
        <v>0.86394557823129248</v>
      </c>
      <c r="J9" s="123">
        <v>344</v>
      </c>
      <c r="K9" s="47">
        <v>2.3255813953488372E-2</v>
      </c>
      <c r="L9" s="47">
        <v>0.60465116279069764</v>
      </c>
      <c r="M9" s="47">
        <v>0.19186046511627908</v>
      </c>
      <c r="N9" s="49">
        <v>0.15406976744186046</v>
      </c>
    </row>
    <row r="10" spans="1:14" x14ac:dyDescent="0.25">
      <c r="A10" s="74" t="s">
        <v>22</v>
      </c>
      <c r="B10" s="75" t="s">
        <v>23</v>
      </c>
      <c r="C10" s="76" t="s">
        <v>24</v>
      </c>
      <c r="D10" s="43">
        <v>52</v>
      </c>
      <c r="E10" s="47">
        <v>0.32692307692307693</v>
      </c>
      <c r="F10" s="48">
        <v>0.38461538461538458</v>
      </c>
      <c r="G10" s="195">
        <v>39</v>
      </c>
      <c r="H10" s="87">
        <v>0.35897435897435898</v>
      </c>
      <c r="I10" s="87">
        <v>0.76923076923076916</v>
      </c>
      <c r="J10" s="123">
        <v>97</v>
      </c>
      <c r="K10" s="47">
        <v>5.1546391752577324E-2</v>
      </c>
      <c r="L10" s="47">
        <v>0.69072164948453607</v>
      </c>
      <c r="M10" s="47">
        <v>9.2783505154639179E-2</v>
      </c>
      <c r="N10" s="49">
        <v>0.15463917525773196</v>
      </c>
    </row>
    <row r="11" spans="1:14" x14ac:dyDescent="0.25">
      <c r="A11" s="74" t="s">
        <v>25</v>
      </c>
      <c r="B11" s="75" t="s">
        <v>26</v>
      </c>
      <c r="C11" s="76" t="s">
        <v>8</v>
      </c>
      <c r="D11" s="43">
        <v>51</v>
      </c>
      <c r="E11" s="47">
        <v>0.43137254901960786</v>
      </c>
      <c r="F11" s="48">
        <v>0.56862745098039214</v>
      </c>
      <c r="G11" s="195">
        <v>41</v>
      </c>
      <c r="H11" s="87">
        <v>0.48780487804878048</v>
      </c>
      <c r="I11" s="87">
        <v>0.85365853658536583</v>
      </c>
      <c r="J11" s="123">
        <v>145</v>
      </c>
      <c r="K11" s="47" t="s">
        <v>878</v>
      </c>
      <c r="L11" s="47">
        <v>0.59310344827586203</v>
      </c>
      <c r="M11" s="47">
        <v>0.15172413793103448</v>
      </c>
      <c r="N11" s="49">
        <v>0.23448275862068965</v>
      </c>
    </row>
    <row r="12" spans="1:14" x14ac:dyDescent="0.25">
      <c r="A12" s="74" t="s">
        <v>27</v>
      </c>
      <c r="B12" s="75" t="s">
        <v>28</v>
      </c>
      <c r="C12" s="76" t="s">
        <v>5</v>
      </c>
      <c r="D12" s="43">
        <v>52</v>
      </c>
      <c r="E12" s="47">
        <v>0.38461538461538458</v>
      </c>
      <c r="F12" s="48">
        <v>0.17307692307692307</v>
      </c>
      <c r="G12" s="195">
        <v>49</v>
      </c>
      <c r="H12" s="87">
        <v>0.36734693877551022</v>
      </c>
      <c r="I12" s="87">
        <v>0.8571428571428571</v>
      </c>
      <c r="J12" s="123">
        <v>129</v>
      </c>
      <c r="K12" s="47" t="s">
        <v>878</v>
      </c>
      <c r="L12" s="47">
        <v>0.56589147286821706</v>
      </c>
      <c r="M12" s="47">
        <v>0.16279069767441862</v>
      </c>
      <c r="N12" s="49">
        <v>0.19379844961240308</v>
      </c>
    </row>
    <row r="13" spans="1:14" x14ac:dyDescent="0.25">
      <c r="A13" s="74" t="s">
        <v>29</v>
      </c>
      <c r="B13" s="75" t="s">
        <v>30</v>
      </c>
      <c r="C13" s="76" t="s">
        <v>31</v>
      </c>
      <c r="D13" s="43">
        <v>61</v>
      </c>
      <c r="E13" s="47">
        <v>0.31147540983606559</v>
      </c>
      <c r="F13" s="48">
        <v>0.24590163934426229</v>
      </c>
      <c r="G13" s="195">
        <v>40</v>
      </c>
      <c r="H13" s="87">
        <v>0.35</v>
      </c>
      <c r="I13" s="87">
        <v>0.85</v>
      </c>
      <c r="J13" s="123">
        <v>115</v>
      </c>
      <c r="K13" s="47" t="s">
        <v>878</v>
      </c>
      <c r="L13" s="47">
        <v>0.67826086956521736</v>
      </c>
      <c r="M13" s="47">
        <v>0.12173913043478261</v>
      </c>
      <c r="N13" s="49">
        <v>0.13043478260869565</v>
      </c>
    </row>
    <row r="14" spans="1:14" x14ac:dyDescent="0.25">
      <c r="A14" s="74" t="s">
        <v>32</v>
      </c>
      <c r="B14" s="75" t="s">
        <v>33</v>
      </c>
      <c r="C14" s="76" t="s">
        <v>31</v>
      </c>
      <c r="D14" s="43">
        <v>29</v>
      </c>
      <c r="E14" s="47">
        <v>0.31034482758620691</v>
      </c>
      <c r="F14" s="48" t="s">
        <v>878</v>
      </c>
      <c r="G14" s="195">
        <v>23</v>
      </c>
      <c r="H14" s="87">
        <v>0.21739130434782608</v>
      </c>
      <c r="I14" s="87">
        <v>0.65217391304347827</v>
      </c>
      <c r="J14" s="123">
        <v>57</v>
      </c>
      <c r="K14" s="47" t="s">
        <v>878</v>
      </c>
      <c r="L14" s="47">
        <v>0.59649122807017541</v>
      </c>
      <c r="M14" s="47">
        <v>8.7719298245614044E-2</v>
      </c>
      <c r="N14" s="49">
        <v>0.12280701754385966</v>
      </c>
    </row>
    <row r="15" spans="1:14" x14ac:dyDescent="0.25">
      <c r="A15" s="74" t="s">
        <v>34</v>
      </c>
      <c r="B15" s="75" t="s">
        <v>35</v>
      </c>
      <c r="C15" s="76" t="s">
        <v>24</v>
      </c>
      <c r="D15" s="43">
        <v>45</v>
      </c>
      <c r="E15" s="47">
        <v>0.13333333333333333</v>
      </c>
      <c r="F15" s="48">
        <v>0.22222222222222221</v>
      </c>
      <c r="G15" s="195">
        <v>46</v>
      </c>
      <c r="H15" s="87">
        <v>0.41304347826086951</v>
      </c>
      <c r="I15" s="87">
        <v>0.84782608695652173</v>
      </c>
      <c r="J15" s="123">
        <v>109</v>
      </c>
      <c r="K15" s="47" t="s">
        <v>878</v>
      </c>
      <c r="L15" s="47">
        <v>0.56880733944954132</v>
      </c>
      <c r="M15" s="47">
        <v>0.13761467889908258</v>
      </c>
      <c r="N15" s="49">
        <v>0.22935779816513763</v>
      </c>
    </row>
    <row r="16" spans="1:14" x14ac:dyDescent="0.25">
      <c r="A16" s="74" t="s">
        <v>36</v>
      </c>
      <c r="B16" s="75" t="s">
        <v>37</v>
      </c>
      <c r="C16" s="76" t="s">
        <v>11</v>
      </c>
      <c r="D16" s="43">
        <v>26</v>
      </c>
      <c r="E16" s="47">
        <v>0.23076923076923075</v>
      </c>
      <c r="F16" s="48">
        <v>0.53846153846153844</v>
      </c>
      <c r="G16" s="195">
        <v>20</v>
      </c>
      <c r="H16" s="87">
        <v>0.6</v>
      </c>
      <c r="I16" s="87">
        <v>0.95</v>
      </c>
      <c r="J16" s="123">
        <v>53</v>
      </c>
      <c r="K16" s="47">
        <v>0</v>
      </c>
      <c r="L16" s="47">
        <v>0.58490566037735847</v>
      </c>
      <c r="M16" s="47">
        <v>0.15094339622641509</v>
      </c>
      <c r="N16" s="49">
        <v>0.26415094339622641</v>
      </c>
    </row>
    <row r="17" spans="1:14" x14ac:dyDescent="0.25">
      <c r="A17" s="74" t="s">
        <v>38</v>
      </c>
      <c r="B17" s="75" t="s">
        <v>39</v>
      </c>
      <c r="C17" s="76" t="s">
        <v>21</v>
      </c>
      <c r="D17" s="43">
        <v>61</v>
      </c>
      <c r="E17" s="47">
        <v>0.49180327868852458</v>
      </c>
      <c r="F17" s="48">
        <v>0.36065573770491804</v>
      </c>
      <c r="G17" s="195">
        <v>54</v>
      </c>
      <c r="H17" s="87">
        <v>0.29629629629629628</v>
      </c>
      <c r="I17" s="87">
        <v>0.72222222222222232</v>
      </c>
      <c r="J17" s="123">
        <v>96</v>
      </c>
      <c r="K17" s="47">
        <v>0</v>
      </c>
      <c r="L17" s="47">
        <v>0.66666666666666674</v>
      </c>
      <c r="M17" s="47">
        <v>0.16666666666666669</v>
      </c>
      <c r="N17" s="49">
        <v>0.125</v>
      </c>
    </row>
    <row r="18" spans="1:14" x14ac:dyDescent="0.25">
      <c r="A18" s="74" t="s">
        <v>40</v>
      </c>
      <c r="B18" s="75" t="s">
        <v>41</v>
      </c>
      <c r="C18" s="76" t="s">
        <v>31</v>
      </c>
      <c r="D18" s="43">
        <v>68</v>
      </c>
      <c r="E18" s="47">
        <v>0.27941176470588236</v>
      </c>
      <c r="F18" s="48">
        <v>0.39705882352941174</v>
      </c>
      <c r="G18" s="195">
        <v>48</v>
      </c>
      <c r="H18" s="87">
        <v>0.33333333333333337</v>
      </c>
      <c r="I18" s="87">
        <v>0.70833333333333326</v>
      </c>
      <c r="J18" s="123">
        <v>129</v>
      </c>
      <c r="K18" s="47" t="s">
        <v>878</v>
      </c>
      <c r="L18" s="47">
        <v>0.5736434108527132</v>
      </c>
      <c r="M18" s="47">
        <v>0.18604651162790697</v>
      </c>
      <c r="N18" s="49">
        <v>0.19379844961240308</v>
      </c>
    </row>
    <row r="19" spans="1:14" x14ac:dyDescent="0.25">
      <c r="A19" s="74" t="s">
        <v>42</v>
      </c>
      <c r="B19" s="75" t="s">
        <v>43</v>
      </c>
      <c r="C19" s="76" t="s">
        <v>8</v>
      </c>
      <c r="D19" s="43">
        <v>118</v>
      </c>
      <c r="E19" s="47">
        <v>0.4152542372881356</v>
      </c>
      <c r="F19" s="48">
        <v>0.3135593220338983</v>
      </c>
      <c r="G19" s="195">
        <v>70</v>
      </c>
      <c r="H19" s="87">
        <v>0.42857142857142855</v>
      </c>
      <c r="I19" s="87">
        <v>0.88571428571428568</v>
      </c>
      <c r="J19" s="123">
        <v>214</v>
      </c>
      <c r="K19" s="47" t="s">
        <v>878</v>
      </c>
      <c r="L19" s="47">
        <v>0.55140186915887857</v>
      </c>
      <c r="M19" s="47">
        <v>0.1542056074766355</v>
      </c>
      <c r="N19" s="49">
        <v>0.23831775700934579</v>
      </c>
    </row>
    <row r="20" spans="1:14" x14ac:dyDescent="0.25">
      <c r="A20" s="74" t="s">
        <v>44</v>
      </c>
      <c r="B20" s="75" t="s">
        <v>45</v>
      </c>
      <c r="C20" s="76" t="s">
        <v>11</v>
      </c>
      <c r="D20" s="43">
        <v>70</v>
      </c>
      <c r="E20" s="47">
        <v>0.34285714285714286</v>
      </c>
      <c r="F20" s="48">
        <v>0.37142857142857144</v>
      </c>
      <c r="G20" s="195">
        <v>61</v>
      </c>
      <c r="H20" s="87">
        <v>0.49180327868852458</v>
      </c>
      <c r="I20" s="87">
        <v>0.83606557377049184</v>
      </c>
      <c r="J20" s="123">
        <v>114</v>
      </c>
      <c r="K20" s="47" t="s">
        <v>878</v>
      </c>
      <c r="L20" s="47">
        <v>0.54385964912280693</v>
      </c>
      <c r="M20" s="47">
        <v>0.19298245614035089</v>
      </c>
      <c r="N20" s="49">
        <v>0.2017543859649123</v>
      </c>
    </row>
    <row r="21" spans="1:14" x14ac:dyDescent="0.25">
      <c r="A21" s="74" t="s">
        <v>46</v>
      </c>
      <c r="B21" s="77" t="s">
        <v>47</v>
      </c>
      <c r="C21" s="76" t="s">
        <v>21</v>
      </c>
      <c r="D21" s="43">
        <v>92</v>
      </c>
      <c r="E21" s="47">
        <v>0.39130434782608697</v>
      </c>
      <c r="F21" s="48">
        <v>0.33695652173913049</v>
      </c>
      <c r="G21" s="195">
        <v>76</v>
      </c>
      <c r="H21" s="87">
        <v>0.44736842105263158</v>
      </c>
      <c r="I21" s="87">
        <v>0.85526315789473684</v>
      </c>
      <c r="J21" s="123">
        <v>174</v>
      </c>
      <c r="K21" s="47" t="s">
        <v>878</v>
      </c>
      <c r="L21" s="47">
        <v>0.63793103448275867</v>
      </c>
      <c r="M21" s="47">
        <v>0.13793103448275862</v>
      </c>
      <c r="N21" s="49">
        <v>0.18390804597701149</v>
      </c>
    </row>
    <row r="22" spans="1:14" x14ac:dyDescent="0.25">
      <c r="A22" s="74" t="s">
        <v>48</v>
      </c>
      <c r="B22" s="75" t="s">
        <v>49</v>
      </c>
      <c r="C22" s="76" t="s">
        <v>50</v>
      </c>
      <c r="D22" s="43">
        <v>10</v>
      </c>
      <c r="E22" s="47" t="s">
        <v>878</v>
      </c>
      <c r="F22" s="48">
        <v>0</v>
      </c>
      <c r="G22" s="195">
        <v>15</v>
      </c>
      <c r="H22" s="87">
        <v>0.46666666666666662</v>
      </c>
      <c r="I22" s="87">
        <v>0.8</v>
      </c>
      <c r="J22" s="123">
        <v>51</v>
      </c>
      <c r="K22" s="47">
        <v>0</v>
      </c>
      <c r="L22" s="47">
        <v>0.64705882352941169</v>
      </c>
      <c r="M22" s="47">
        <v>9.8039215686274522E-2</v>
      </c>
      <c r="N22" s="49">
        <v>0.15686274509803921</v>
      </c>
    </row>
    <row r="23" spans="1:14" x14ac:dyDescent="0.25">
      <c r="A23" s="74" t="s">
        <v>51</v>
      </c>
      <c r="B23" s="75" t="s">
        <v>52</v>
      </c>
      <c r="C23" s="76" t="s">
        <v>31</v>
      </c>
      <c r="D23" s="43">
        <v>71</v>
      </c>
      <c r="E23" s="47">
        <v>0.43661971830985913</v>
      </c>
      <c r="F23" s="48">
        <v>0.38028169014084506</v>
      </c>
      <c r="G23" s="195">
        <v>49</v>
      </c>
      <c r="H23" s="87">
        <v>0.24489795918367346</v>
      </c>
      <c r="I23" s="87">
        <v>0.65306122448979598</v>
      </c>
      <c r="J23" s="123">
        <v>107</v>
      </c>
      <c r="K23" s="47" t="s">
        <v>878</v>
      </c>
      <c r="L23" s="47">
        <v>0.61682242990654201</v>
      </c>
      <c r="M23" s="47">
        <v>0.15887850467289721</v>
      </c>
      <c r="N23" s="49">
        <v>0.15887850467289721</v>
      </c>
    </row>
    <row r="24" spans="1:14" x14ac:dyDescent="0.25">
      <c r="A24" s="74" t="s">
        <v>53</v>
      </c>
      <c r="B24" s="75" t="s">
        <v>54</v>
      </c>
      <c r="C24" s="76" t="s">
        <v>31</v>
      </c>
      <c r="D24" s="43">
        <v>174</v>
      </c>
      <c r="E24" s="47">
        <v>0.38505747126436779</v>
      </c>
      <c r="F24" s="48">
        <v>0.31609195402298851</v>
      </c>
      <c r="G24" s="195">
        <v>126</v>
      </c>
      <c r="H24" s="87">
        <v>0.39682539682539686</v>
      </c>
      <c r="I24" s="87">
        <v>0.81746031746031744</v>
      </c>
      <c r="J24" s="123">
        <v>323</v>
      </c>
      <c r="K24" s="47" t="s">
        <v>878</v>
      </c>
      <c r="L24" s="47">
        <v>0.60061919504643957</v>
      </c>
      <c r="M24" s="47">
        <v>0.19504643962848298</v>
      </c>
      <c r="N24" s="49">
        <v>0.1888544891640867</v>
      </c>
    </row>
    <row r="25" spans="1:14" x14ac:dyDescent="0.25">
      <c r="A25" s="74" t="s">
        <v>55</v>
      </c>
      <c r="B25" s="75" t="s">
        <v>56</v>
      </c>
      <c r="C25" s="76" t="s">
        <v>11</v>
      </c>
      <c r="D25" s="43">
        <v>144</v>
      </c>
      <c r="E25" s="47">
        <v>0.2638888888888889</v>
      </c>
      <c r="F25" s="48">
        <v>0.14583333333333334</v>
      </c>
      <c r="G25" s="195">
        <v>0</v>
      </c>
      <c r="H25" s="87">
        <v>0</v>
      </c>
      <c r="I25" s="87">
        <v>0</v>
      </c>
      <c r="J25" s="123">
        <v>248</v>
      </c>
      <c r="K25" s="47">
        <v>3.2258064516129031E-2</v>
      </c>
      <c r="L25" s="47">
        <v>0.67338709677419362</v>
      </c>
      <c r="M25" s="47">
        <v>0.14112903225806453</v>
      </c>
      <c r="N25" s="49">
        <v>0.13306451612903225</v>
      </c>
    </row>
    <row r="26" spans="1:14" x14ac:dyDescent="0.25">
      <c r="A26" s="74" t="s">
        <v>57</v>
      </c>
      <c r="B26" s="75" t="s">
        <v>58</v>
      </c>
      <c r="C26" s="76" t="s">
        <v>50</v>
      </c>
      <c r="D26" s="43">
        <v>23</v>
      </c>
      <c r="E26" s="47">
        <v>0.2608695652173913</v>
      </c>
      <c r="F26" s="48">
        <v>0.21739130434782608</v>
      </c>
      <c r="G26" s="195">
        <v>23</v>
      </c>
      <c r="H26" s="87">
        <v>0.69565217391304346</v>
      </c>
      <c r="I26" s="87">
        <v>0.95652173913043481</v>
      </c>
      <c r="J26" s="123">
        <v>56</v>
      </c>
      <c r="K26" s="47" t="s">
        <v>878</v>
      </c>
      <c r="L26" s="47">
        <v>0.5357142857142857</v>
      </c>
      <c r="M26" s="47">
        <v>0.21428571428571427</v>
      </c>
      <c r="N26" s="49">
        <v>0.17857142857142858</v>
      </c>
    </row>
    <row r="27" spans="1:14" x14ac:dyDescent="0.25">
      <c r="A27" s="74" t="s">
        <v>59</v>
      </c>
      <c r="B27" s="75" t="s">
        <v>60</v>
      </c>
      <c r="C27" s="76" t="s">
        <v>21</v>
      </c>
      <c r="D27" s="43">
        <v>41</v>
      </c>
      <c r="E27" s="47">
        <v>0.34146341463414637</v>
      </c>
      <c r="F27" s="48">
        <v>0.24390243902439024</v>
      </c>
      <c r="G27" s="195">
        <v>51</v>
      </c>
      <c r="H27" s="87">
        <v>0.35294117647058826</v>
      </c>
      <c r="I27" s="87">
        <v>0.70588235294117652</v>
      </c>
      <c r="J27" s="123">
        <v>99</v>
      </c>
      <c r="K27" s="47" t="s">
        <v>878</v>
      </c>
      <c r="L27" s="47">
        <v>0.58585858585858586</v>
      </c>
      <c r="M27" s="47">
        <v>0.13131313131313133</v>
      </c>
      <c r="N27" s="49">
        <v>0.1111111111111111</v>
      </c>
    </row>
    <row r="28" spans="1:14" x14ac:dyDescent="0.25">
      <c r="A28" s="74" t="s">
        <v>61</v>
      </c>
      <c r="B28" s="75" t="s">
        <v>62</v>
      </c>
      <c r="C28" s="76" t="s">
        <v>24</v>
      </c>
      <c r="D28" s="43">
        <v>50</v>
      </c>
      <c r="E28" s="47">
        <v>0.24</v>
      </c>
      <c r="F28" s="48" t="s">
        <v>878</v>
      </c>
      <c r="G28" s="195">
        <v>6</v>
      </c>
      <c r="H28" s="87">
        <v>0.33333333333333337</v>
      </c>
      <c r="I28" s="87">
        <v>0.83333333333333326</v>
      </c>
      <c r="J28" s="123">
        <v>107</v>
      </c>
      <c r="K28" s="47" t="s">
        <v>878</v>
      </c>
      <c r="L28" s="47">
        <v>0.56074766355140182</v>
      </c>
      <c r="M28" s="47">
        <v>0.24299065420560748</v>
      </c>
      <c r="N28" s="49">
        <v>0.16822429906542055</v>
      </c>
    </row>
    <row r="29" spans="1:14" x14ac:dyDescent="0.25">
      <c r="A29" s="74" t="s">
        <v>63</v>
      </c>
      <c r="B29" s="75" t="s">
        <v>64</v>
      </c>
      <c r="C29" s="76" t="s">
        <v>31</v>
      </c>
      <c r="D29" s="43">
        <v>53</v>
      </c>
      <c r="E29" s="47">
        <v>0.49056603773584906</v>
      </c>
      <c r="F29" s="48">
        <v>0.169811320754717</v>
      </c>
      <c r="G29" s="195">
        <v>42</v>
      </c>
      <c r="H29" s="87">
        <v>0.33333333333333337</v>
      </c>
      <c r="I29" s="87">
        <v>0.69047619047619047</v>
      </c>
      <c r="J29" s="123">
        <v>93</v>
      </c>
      <c r="K29" s="47" t="s">
        <v>878</v>
      </c>
      <c r="L29" s="47">
        <v>0.73118279569892475</v>
      </c>
      <c r="M29" s="47">
        <v>0.15053763440860216</v>
      </c>
      <c r="N29" s="49">
        <v>8.6021505376344079E-2</v>
      </c>
    </row>
    <row r="30" spans="1:14" x14ac:dyDescent="0.25">
      <c r="A30" s="74" t="s">
        <v>65</v>
      </c>
      <c r="B30" s="75" t="s">
        <v>66</v>
      </c>
      <c r="C30" s="76" t="s">
        <v>50</v>
      </c>
      <c r="D30" s="43">
        <v>148</v>
      </c>
      <c r="E30" s="47">
        <v>0.1891891891891892</v>
      </c>
      <c r="F30" s="48">
        <v>0.17567567567567569</v>
      </c>
      <c r="G30" s="195">
        <v>129</v>
      </c>
      <c r="H30" s="87">
        <v>0.37209302325581395</v>
      </c>
      <c r="I30" s="87">
        <v>0.83720930232558144</v>
      </c>
      <c r="J30" s="123">
        <v>296</v>
      </c>
      <c r="K30" s="47" t="s">
        <v>878</v>
      </c>
      <c r="L30" s="47">
        <v>0.55067567567567566</v>
      </c>
      <c r="M30" s="47">
        <v>0.15202702702702703</v>
      </c>
      <c r="N30" s="49">
        <v>0.26013513513513514</v>
      </c>
    </row>
    <row r="31" spans="1:14" x14ac:dyDescent="0.25">
      <c r="A31" s="74" t="s">
        <v>67</v>
      </c>
      <c r="B31" s="75" t="s">
        <v>68</v>
      </c>
      <c r="C31" s="76" t="s">
        <v>69</v>
      </c>
      <c r="D31" s="43">
        <v>75</v>
      </c>
      <c r="E31" s="47">
        <v>0.28000000000000003</v>
      </c>
      <c r="F31" s="48">
        <v>0.18666666666666668</v>
      </c>
      <c r="G31" s="195">
        <v>74</v>
      </c>
      <c r="H31" s="87">
        <v>0.39189189189189189</v>
      </c>
      <c r="I31" s="87">
        <v>0.7567567567567568</v>
      </c>
      <c r="J31" s="123">
        <v>128</v>
      </c>
      <c r="K31" s="47" t="s">
        <v>878</v>
      </c>
      <c r="L31" s="47">
        <v>0.5</v>
      </c>
      <c r="M31" s="47">
        <v>0.203125</v>
      </c>
      <c r="N31" s="49">
        <v>0.2734375</v>
      </c>
    </row>
    <row r="32" spans="1:14" x14ac:dyDescent="0.25">
      <c r="A32" s="74" t="s">
        <v>70</v>
      </c>
      <c r="B32" s="75" t="s">
        <v>71</v>
      </c>
      <c r="C32" s="76" t="s">
        <v>21</v>
      </c>
      <c r="D32" s="43">
        <v>58</v>
      </c>
      <c r="E32" s="47">
        <v>0.22413793103448276</v>
      </c>
      <c r="F32" s="48">
        <v>0.10344827586206896</v>
      </c>
      <c r="G32" s="195" t="s">
        <v>878</v>
      </c>
      <c r="H32" s="87">
        <v>1</v>
      </c>
      <c r="I32" s="87" t="s">
        <v>878</v>
      </c>
      <c r="J32" s="123">
        <v>122</v>
      </c>
      <c r="K32" s="47">
        <v>6.5573770491803282E-2</v>
      </c>
      <c r="L32" s="47">
        <v>0.54918032786885251</v>
      </c>
      <c r="M32" s="47">
        <v>0.19672131147540983</v>
      </c>
      <c r="N32" s="49">
        <v>0.1721311475409836</v>
      </c>
    </row>
    <row r="33" spans="1:14" x14ac:dyDescent="0.25">
      <c r="A33" s="74" t="s">
        <v>72</v>
      </c>
      <c r="B33" s="75" t="s">
        <v>73</v>
      </c>
      <c r="C33" s="76" t="s">
        <v>21</v>
      </c>
      <c r="D33" s="43">
        <v>128</v>
      </c>
      <c r="E33" s="47">
        <v>0.3828125</v>
      </c>
      <c r="F33" s="48">
        <v>0.3984375</v>
      </c>
      <c r="G33" s="195">
        <v>112</v>
      </c>
      <c r="H33" s="87">
        <v>0.41964285714285715</v>
      </c>
      <c r="I33" s="87">
        <v>0.8214285714285714</v>
      </c>
      <c r="J33" s="123">
        <v>235</v>
      </c>
      <c r="K33" s="47">
        <v>2.1276595744680851E-2</v>
      </c>
      <c r="L33" s="47">
        <v>0.5957446808510638</v>
      </c>
      <c r="M33" s="47">
        <v>0.2</v>
      </c>
      <c r="N33" s="49">
        <v>0.1574468085106383</v>
      </c>
    </row>
    <row r="34" spans="1:14" x14ac:dyDescent="0.25">
      <c r="A34" s="74" t="s">
        <v>74</v>
      </c>
      <c r="B34" s="77" t="s">
        <v>75</v>
      </c>
      <c r="C34" s="76" t="s">
        <v>31</v>
      </c>
      <c r="D34" s="43">
        <v>65</v>
      </c>
      <c r="E34" s="47">
        <v>0.3692307692307692</v>
      </c>
      <c r="F34" s="48">
        <v>0.41538461538461541</v>
      </c>
      <c r="G34" s="195">
        <v>31</v>
      </c>
      <c r="H34" s="87">
        <v>0.45161290322580649</v>
      </c>
      <c r="I34" s="87">
        <v>0.80645161290322576</v>
      </c>
      <c r="J34" s="123">
        <v>129</v>
      </c>
      <c r="K34" s="47" t="s">
        <v>878</v>
      </c>
      <c r="L34" s="47">
        <v>0.58914728682170536</v>
      </c>
      <c r="M34" s="47">
        <v>0.1705426356589147</v>
      </c>
      <c r="N34" s="49">
        <v>0.19379844961240308</v>
      </c>
    </row>
    <row r="35" spans="1:14" x14ac:dyDescent="0.25">
      <c r="A35" s="74" t="s">
        <v>76</v>
      </c>
      <c r="B35" s="75" t="s">
        <v>77</v>
      </c>
      <c r="C35" s="76" t="s">
        <v>21</v>
      </c>
      <c r="D35" s="43">
        <v>53</v>
      </c>
      <c r="E35" s="47">
        <v>0.339622641509434</v>
      </c>
      <c r="F35" s="48">
        <v>0.11320754716981131</v>
      </c>
      <c r="G35" s="195">
        <v>50</v>
      </c>
      <c r="H35" s="87">
        <v>0.32</v>
      </c>
      <c r="I35" s="87">
        <v>0.78</v>
      </c>
      <c r="J35" s="123">
        <v>112</v>
      </c>
      <c r="K35" s="47">
        <v>6.25E-2</v>
      </c>
      <c r="L35" s="47">
        <v>0.57142857142857151</v>
      </c>
      <c r="M35" s="47">
        <v>0.19642857142857142</v>
      </c>
      <c r="N35" s="49">
        <v>0.14285714285714288</v>
      </c>
    </row>
    <row r="36" spans="1:14" x14ac:dyDescent="0.25">
      <c r="A36" s="74" t="s">
        <v>78</v>
      </c>
      <c r="B36" s="75" t="s">
        <v>79</v>
      </c>
      <c r="C36" s="76" t="s">
        <v>69</v>
      </c>
      <c r="D36" s="43">
        <v>121</v>
      </c>
      <c r="E36" s="47">
        <v>0.36363636363636365</v>
      </c>
      <c r="F36" s="48">
        <v>0.2975206611570248</v>
      </c>
      <c r="G36" s="195">
        <v>77</v>
      </c>
      <c r="H36" s="87">
        <v>0.25974025974025972</v>
      </c>
      <c r="I36" s="87">
        <v>0.68831168831168821</v>
      </c>
      <c r="J36" s="123">
        <v>257</v>
      </c>
      <c r="K36" s="47" t="s">
        <v>878</v>
      </c>
      <c r="L36" s="47">
        <v>0.57198443579766545</v>
      </c>
      <c r="M36" s="47">
        <v>0.14007782101167315</v>
      </c>
      <c r="N36" s="49">
        <v>0.24513618677042803</v>
      </c>
    </row>
    <row r="37" spans="1:14" x14ac:dyDescent="0.25">
      <c r="A37" s="74" t="s">
        <v>80</v>
      </c>
      <c r="B37" s="75" t="s">
        <v>81</v>
      </c>
      <c r="C37" s="76" t="s">
        <v>8</v>
      </c>
      <c r="D37" s="43">
        <v>157</v>
      </c>
      <c r="E37" s="47">
        <v>0.22929936305732482</v>
      </c>
      <c r="F37" s="48">
        <v>0.12101910828025478</v>
      </c>
      <c r="G37" s="195">
        <v>121</v>
      </c>
      <c r="H37" s="87">
        <v>0.41322314049586778</v>
      </c>
      <c r="I37" s="87">
        <v>0.84297520661157022</v>
      </c>
      <c r="J37" s="123">
        <v>273</v>
      </c>
      <c r="K37" s="47" t="s">
        <v>878</v>
      </c>
      <c r="L37" s="47">
        <v>0.69963369963369959</v>
      </c>
      <c r="M37" s="47">
        <v>0.13553113553113552</v>
      </c>
      <c r="N37" s="49">
        <v>0.1391941391941392</v>
      </c>
    </row>
    <row r="38" spans="1:14" x14ac:dyDescent="0.25">
      <c r="A38" s="74" t="s">
        <v>82</v>
      </c>
      <c r="B38" s="77" t="s">
        <v>83</v>
      </c>
      <c r="C38" s="76" t="s">
        <v>14</v>
      </c>
      <c r="D38" s="43">
        <v>118</v>
      </c>
      <c r="E38" s="47">
        <v>0.4576271186440678</v>
      </c>
      <c r="F38" s="48">
        <v>0.3559322033898305</v>
      </c>
      <c r="G38" s="195">
        <v>145</v>
      </c>
      <c r="H38" s="87">
        <v>0.43448275862068969</v>
      </c>
      <c r="I38" s="87">
        <v>0.78620689655172415</v>
      </c>
      <c r="J38" s="123">
        <v>306</v>
      </c>
      <c r="K38" s="47" t="s">
        <v>878</v>
      </c>
      <c r="L38" s="47">
        <v>0.63071895424836599</v>
      </c>
      <c r="M38" s="47">
        <v>0.18300653594771241</v>
      </c>
      <c r="N38" s="49">
        <v>0.17647058823529413</v>
      </c>
    </row>
    <row r="39" spans="1:14" x14ac:dyDescent="0.25">
      <c r="A39" s="74" t="s">
        <v>84</v>
      </c>
      <c r="B39" s="75" t="s">
        <v>85</v>
      </c>
      <c r="C39" s="76" t="s">
        <v>31</v>
      </c>
      <c r="D39" s="43">
        <v>45</v>
      </c>
      <c r="E39" s="47">
        <v>0.31111111111111112</v>
      </c>
      <c r="F39" s="48" t="s">
        <v>878</v>
      </c>
      <c r="G39" s="195">
        <v>47</v>
      </c>
      <c r="H39" s="87">
        <v>0.23404255319148937</v>
      </c>
      <c r="I39" s="87">
        <v>0.72340425531914887</v>
      </c>
      <c r="J39" s="123">
        <v>89</v>
      </c>
      <c r="K39" s="47" t="s">
        <v>878</v>
      </c>
      <c r="L39" s="47">
        <v>0.60674157303370779</v>
      </c>
      <c r="M39" s="47">
        <v>0.14606741573033707</v>
      </c>
      <c r="N39" s="49">
        <v>0.21348314606741575</v>
      </c>
    </row>
    <row r="40" spans="1:14" x14ac:dyDescent="0.25">
      <c r="A40" s="74" t="s">
        <v>86</v>
      </c>
      <c r="B40" s="75" t="s">
        <v>87</v>
      </c>
      <c r="C40" s="76" t="s">
        <v>11</v>
      </c>
      <c r="D40" s="43">
        <v>39</v>
      </c>
      <c r="E40" s="47">
        <v>0.46153846153846151</v>
      </c>
      <c r="F40" s="48">
        <v>0.30769230769230771</v>
      </c>
      <c r="G40" s="195">
        <v>28</v>
      </c>
      <c r="H40" s="87">
        <v>0.42857142857142855</v>
      </c>
      <c r="I40" s="87">
        <v>0.60714285714285721</v>
      </c>
      <c r="J40" s="123">
        <v>91</v>
      </c>
      <c r="K40" s="47">
        <v>0</v>
      </c>
      <c r="L40" s="47">
        <v>0.53846153846153844</v>
      </c>
      <c r="M40" s="47">
        <v>0.14285714285714288</v>
      </c>
      <c r="N40" s="49">
        <v>0.10989010989010989</v>
      </c>
    </row>
    <row r="41" spans="1:14" x14ac:dyDescent="0.25">
      <c r="A41" s="74" t="s">
        <v>88</v>
      </c>
      <c r="B41" s="75" t="s">
        <v>89</v>
      </c>
      <c r="C41" s="76" t="s">
        <v>14</v>
      </c>
      <c r="D41" s="43">
        <v>39</v>
      </c>
      <c r="E41" s="47">
        <v>0.28205128205128205</v>
      </c>
      <c r="F41" s="48">
        <v>0.33333333333333337</v>
      </c>
      <c r="G41" s="195">
        <v>8</v>
      </c>
      <c r="H41" s="87">
        <v>0.75</v>
      </c>
      <c r="I41" s="87">
        <v>0.875</v>
      </c>
      <c r="J41" s="123">
        <v>120</v>
      </c>
      <c r="K41" s="47" t="s">
        <v>878</v>
      </c>
      <c r="L41" s="47">
        <v>0.58333333333333337</v>
      </c>
      <c r="M41" s="47">
        <v>0.15833333333333333</v>
      </c>
      <c r="N41" s="49">
        <v>0.10833333333333334</v>
      </c>
    </row>
    <row r="42" spans="1:14" x14ac:dyDescent="0.25">
      <c r="A42" s="74" t="s">
        <v>90</v>
      </c>
      <c r="B42" s="75" t="s">
        <v>91</v>
      </c>
      <c r="C42" s="76" t="s">
        <v>24</v>
      </c>
      <c r="D42" s="43">
        <v>73</v>
      </c>
      <c r="E42" s="47">
        <v>0.15068493150684931</v>
      </c>
      <c r="F42" s="48">
        <v>6.8493150684931503E-2</v>
      </c>
      <c r="G42" s="195">
        <v>72</v>
      </c>
      <c r="H42" s="87">
        <v>0.90277777777777768</v>
      </c>
      <c r="I42" s="87">
        <v>0.98611111111111116</v>
      </c>
      <c r="J42" s="123">
        <v>152</v>
      </c>
      <c r="K42" s="47" t="s">
        <v>878</v>
      </c>
      <c r="L42" s="47">
        <v>0.55263157894736847</v>
      </c>
      <c r="M42" s="47">
        <v>0.25657894736842107</v>
      </c>
      <c r="N42" s="49">
        <v>0.1644736842105263</v>
      </c>
    </row>
    <row r="43" spans="1:14" x14ac:dyDescent="0.25">
      <c r="A43" s="74" t="s">
        <v>517</v>
      </c>
      <c r="B43" s="175" t="s">
        <v>703</v>
      </c>
      <c r="C43" s="176" t="s">
        <v>31</v>
      </c>
      <c r="D43" s="43">
        <v>114</v>
      </c>
      <c r="E43" s="47">
        <v>0.37719298245614036</v>
      </c>
      <c r="F43" s="48">
        <v>0.26315789473684209</v>
      </c>
      <c r="G43" s="195">
        <v>112</v>
      </c>
      <c r="H43" s="87">
        <v>0.3035714285714286</v>
      </c>
      <c r="I43" s="87">
        <v>0.7767857142857143</v>
      </c>
      <c r="J43" s="123">
        <v>188</v>
      </c>
      <c r="K43" s="47" t="s">
        <v>878</v>
      </c>
      <c r="L43" s="47">
        <v>0.67553191489361708</v>
      </c>
      <c r="M43" s="47">
        <v>0.19680851063829788</v>
      </c>
      <c r="N43" s="49">
        <v>0.11170212765957446</v>
      </c>
    </row>
    <row r="44" spans="1:14" x14ac:dyDescent="0.25">
      <c r="A44" s="74" t="s">
        <v>92</v>
      </c>
      <c r="B44" s="75" t="s">
        <v>93</v>
      </c>
      <c r="C44" s="76" t="s">
        <v>5</v>
      </c>
      <c r="D44" s="43">
        <v>42</v>
      </c>
      <c r="E44" s="47">
        <v>0.42857142857142855</v>
      </c>
      <c r="F44" s="48" t="s">
        <v>878</v>
      </c>
      <c r="G44" s="195">
        <v>36</v>
      </c>
      <c r="H44" s="87">
        <v>0.38888888888888884</v>
      </c>
      <c r="I44" s="87">
        <v>0.77777777777777768</v>
      </c>
      <c r="J44" s="123">
        <v>81</v>
      </c>
      <c r="K44" s="47">
        <v>0</v>
      </c>
      <c r="L44" s="47">
        <v>0.65432098765432101</v>
      </c>
      <c r="M44" s="47">
        <v>9.8765432098765427E-2</v>
      </c>
      <c r="N44" s="49">
        <v>0.22222222222222221</v>
      </c>
    </row>
    <row r="45" spans="1:14" x14ac:dyDescent="0.25">
      <c r="A45" s="74" t="s">
        <v>94</v>
      </c>
      <c r="B45" s="75" t="s">
        <v>95</v>
      </c>
      <c r="C45" s="76" t="s">
        <v>11</v>
      </c>
      <c r="D45" s="43">
        <v>66</v>
      </c>
      <c r="E45" s="47">
        <v>0.12121212121212122</v>
      </c>
      <c r="F45" s="48">
        <v>7.575757575757576E-2</v>
      </c>
      <c r="G45" s="195">
        <v>62</v>
      </c>
      <c r="H45" s="87">
        <v>0.35483870967741937</v>
      </c>
      <c r="I45" s="87">
        <v>0.80645161290322576</v>
      </c>
      <c r="J45" s="123">
        <v>114</v>
      </c>
      <c r="K45" s="47">
        <v>0</v>
      </c>
      <c r="L45" s="47">
        <v>0.57894736842105265</v>
      </c>
      <c r="M45" s="47">
        <v>0.16666666666666669</v>
      </c>
      <c r="N45" s="49">
        <v>0.24561403508771931</v>
      </c>
    </row>
    <row r="46" spans="1:14" x14ac:dyDescent="0.25">
      <c r="A46" s="74" t="s">
        <v>96</v>
      </c>
      <c r="B46" s="75" t="s">
        <v>97</v>
      </c>
      <c r="C46" s="76" t="s">
        <v>21</v>
      </c>
      <c r="D46" s="43">
        <v>106</v>
      </c>
      <c r="E46" s="47">
        <v>0.21698113207547171</v>
      </c>
      <c r="F46" s="48">
        <v>0.18867924528301888</v>
      </c>
      <c r="G46" s="195">
        <v>99</v>
      </c>
      <c r="H46" s="87">
        <v>0.50505050505050508</v>
      </c>
      <c r="I46" s="87">
        <v>0.85858585858585856</v>
      </c>
      <c r="J46" s="123">
        <v>216</v>
      </c>
      <c r="K46" s="47" t="s">
        <v>878</v>
      </c>
      <c r="L46" s="47">
        <v>0.625</v>
      </c>
      <c r="M46" s="47">
        <v>0.16666666666666669</v>
      </c>
      <c r="N46" s="49">
        <v>0.1851851851851852</v>
      </c>
    </row>
    <row r="47" spans="1:14" x14ac:dyDescent="0.25">
      <c r="A47" s="74" t="s">
        <v>98</v>
      </c>
      <c r="B47" s="75" t="s">
        <v>99</v>
      </c>
      <c r="C47" s="76" t="s">
        <v>14</v>
      </c>
      <c r="D47" s="43">
        <v>108</v>
      </c>
      <c r="E47" s="47">
        <v>0.29629629629629628</v>
      </c>
      <c r="F47" s="48">
        <v>0.19444444444444442</v>
      </c>
      <c r="G47" s="195">
        <v>121</v>
      </c>
      <c r="H47" s="87">
        <v>0.45454545454545453</v>
      </c>
      <c r="I47" s="87">
        <v>0.84297520661157022</v>
      </c>
      <c r="J47" s="123">
        <v>312</v>
      </c>
      <c r="K47" s="47">
        <v>3.2051282051282055E-2</v>
      </c>
      <c r="L47" s="47">
        <v>0.65705128205128205</v>
      </c>
      <c r="M47" s="47">
        <v>0.14743589743589744</v>
      </c>
      <c r="N47" s="49">
        <v>0.14743589743589744</v>
      </c>
    </row>
    <row r="48" spans="1:14" x14ac:dyDescent="0.25">
      <c r="A48" s="74" t="s">
        <v>100</v>
      </c>
      <c r="B48" s="75" t="s">
        <v>101</v>
      </c>
      <c r="C48" s="76" t="s">
        <v>5</v>
      </c>
      <c r="D48" s="43">
        <v>46</v>
      </c>
      <c r="E48" s="47">
        <v>0.54347826086956519</v>
      </c>
      <c r="F48" s="48">
        <v>0.43478260869565216</v>
      </c>
      <c r="G48" s="195">
        <v>38</v>
      </c>
      <c r="H48" s="87">
        <v>0.4210526315789474</v>
      </c>
      <c r="I48" s="87">
        <v>0.89473684210526316</v>
      </c>
      <c r="J48" s="123">
        <v>85</v>
      </c>
      <c r="K48" s="47">
        <v>0</v>
      </c>
      <c r="L48" s="47">
        <v>0.58823529411764708</v>
      </c>
      <c r="M48" s="47">
        <v>0.16470588235294115</v>
      </c>
      <c r="N48" s="49">
        <v>0.21176470588235294</v>
      </c>
    </row>
    <row r="49" spans="1:14" x14ac:dyDescent="0.25">
      <c r="A49" s="74" t="s">
        <v>102</v>
      </c>
      <c r="B49" s="75" t="s">
        <v>103</v>
      </c>
      <c r="C49" s="76" t="s">
        <v>31</v>
      </c>
      <c r="D49" s="43">
        <v>69</v>
      </c>
      <c r="E49" s="47">
        <v>0.3188405797101449</v>
      </c>
      <c r="F49" s="48" t="s">
        <v>878</v>
      </c>
      <c r="G49" s="195" t="s">
        <v>878</v>
      </c>
      <c r="H49" s="87">
        <v>0</v>
      </c>
      <c r="I49" s="87" t="s">
        <v>878</v>
      </c>
      <c r="J49" s="123">
        <v>153</v>
      </c>
      <c r="K49" s="47">
        <v>0</v>
      </c>
      <c r="L49" s="47">
        <v>0.68627450980392157</v>
      </c>
      <c r="M49" s="47">
        <v>0.15032679738562091</v>
      </c>
      <c r="N49" s="49">
        <v>0.12418300653594772</v>
      </c>
    </row>
    <row r="50" spans="1:14" x14ac:dyDescent="0.25">
      <c r="A50" s="74" t="s">
        <v>104</v>
      </c>
      <c r="B50" s="77" t="s">
        <v>105</v>
      </c>
      <c r="C50" s="76" t="s">
        <v>31</v>
      </c>
      <c r="D50" s="43">
        <v>41</v>
      </c>
      <c r="E50" s="47">
        <v>0.26829268292682928</v>
      </c>
      <c r="F50" s="48">
        <v>0.31707317073170732</v>
      </c>
      <c r="G50" s="195">
        <v>21</v>
      </c>
      <c r="H50" s="87">
        <v>0.42857142857142855</v>
      </c>
      <c r="I50" s="87">
        <v>0.8571428571428571</v>
      </c>
      <c r="J50" s="123">
        <v>108</v>
      </c>
      <c r="K50" s="47" t="s">
        <v>878</v>
      </c>
      <c r="L50" s="47">
        <v>0.55555555555555558</v>
      </c>
      <c r="M50" s="47">
        <v>0.1851851851851852</v>
      </c>
      <c r="N50" s="49">
        <v>0.20370370370370369</v>
      </c>
    </row>
    <row r="51" spans="1:14" x14ac:dyDescent="0.25">
      <c r="A51" s="74" t="s">
        <v>106</v>
      </c>
      <c r="B51" s="77" t="s">
        <v>107</v>
      </c>
      <c r="C51" s="76" t="s">
        <v>31</v>
      </c>
      <c r="D51" s="43">
        <v>105</v>
      </c>
      <c r="E51" s="47">
        <v>0.25714285714285717</v>
      </c>
      <c r="F51" s="48">
        <v>0.13333333333333333</v>
      </c>
      <c r="G51" s="195">
        <v>96</v>
      </c>
      <c r="H51" s="87">
        <v>0.39583333333333337</v>
      </c>
      <c r="I51" s="87">
        <v>0.79166666666666674</v>
      </c>
      <c r="J51" s="123">
        <v>235</v>
      </c>
      <c r="K51" s="47">
        <v>2.5531914893617023E-2</v>
      </c>
      <c r="L51" s="47">
        <v>0.59148936170212763</v>
      </c>
      <c r="M51" s="47">
        <v>9.7872340425531903E-2</v>
      </c>
      <c r="N51" s="49">
        <v>0.25957446808510637</v>
      </c>
    </row>
    <row r="52" spans="1:14" x14ac:dyDescent="0.25">
      <c r="A52" s="74" t="s">
        <v>108</v>
      </c>
      <c r="B52" s="75" t="s">
        <v>109</v>
      </c>
      <c r="C52" s="76" t="s">
        <v>110</v>
      </c>
      <c r="D52" s="43">
        <v>86</v>
      </c>
      <c r="E52" s="47">
        <v>0.51162790697674421</v>
      </c>
      <c r="F52" s="48">
        <v>0.48837209302325585</v>
      </c>
      <c r="G52" s="195">
        <v>6</v>
      </c>
      <c r="H52" s="87">
        <v>0.66666666666666674</v>
      </c>
      <c r="I52" s="87">
        <v>1</v>
      </c>
      <c r="J52" s="123">
        <v>196</v>
      </c>
      <c r="K52" s="47" t="s">
        <v>878</v>
      </c>
      <c r="L52" s="47">
        <v>0.54591836734693877</v>
      </c>
      <c r="M52" s="47">
        <v>0.16326530612244899</v>
      </c>
      <c r="N52" s="49">
        <v>0.15306122448979592</v>
      </c>
    </row>
    <row r="53" spans="1:14" x14ac:dyDescent="0.25">
      <c r="A53" s="74" t="s">
        <v>111</v>
      </c>
      <c r="B53" s="77" t="s">
        <v>112</v>
      </c>
      <c r="C53" s="76" t="s">
        <v>31</v>
      </c>
      <c r="D53" s="43">
        <v>66</v>
      </c>
      <c r="E53" s="47">
        <v>0.27272727272727271</v>
      </c>
      <c r="F53" s="48">
        <v>0.10606060606060605</v>
      </c>
      <c r="G53" s="195">
        <v>56</v>
      </c>
      <c r="H53" s="87">
        <v>0.3035714285714286</v>
      </c>
      <c r="I53" s="87">
        <v>0.8035714285714286</v>
      </c>
      <c r="J53" s="123">
        <v>106</v>
      </c>
      <c r="K53" s="47" t="s">
        <v>878</v>
      </c>
      <c r="L53" s="47">
        <v>0.63207547169811318</v>
      </c>
      <c r="M53" s="47">
        <v>0.1981132075471698</v>
      </c>
      <c r="N53" s="49">
        <v>0.15094339622641509</v>
      </c>
    </row>
    <row r="54" spans="1:14" x14ac:dyDescent="0.25">
      <c r="A54" s="74" t="s">
        <v>113</v>
      </c>
      <c r="B54" s="75" t="s">
        <v>114</v>
      </c>
      <c r="C54" s="76" t="s">
        <v>14</v>
      </c>
      <c r="D54" s="43">
        <v>96</v>
      </c>
      <c r="E54" s="47">
        <v>0.3125</v>
      </c>
      <c r="F54" s="48">
        <v>0.1875</v>
      </c>
      <c r="G54" s="195">
        <v>23</v>
      </c>
      <c r="H54" s="87">
        <v>0.39130434782608697</v>
      </c>
      <c r="I54" s="87">
        <v>0.78260869565217395</v>
      </c>
      <c r="J54" s="123">
        <v>163</v>
      </c>
      <c r="K54" s="47">
        <v>3.0674846625766871E-2</v>
      </c>
      <c r="L54" s="47">
        <v>0.6380368098159509</v>
      </c>
      <c r="M54" s="47">
        <v>0.11656441717791412</v>
      </c>
      <c r="N54" s="49">
        <v>0.20245398773006135</v>
      </c>
    </row>
    <row r="55" spans="1:14" x14ac:dyDescent="0.25">
      <c r="A55" s="74" t="s">
        <v>115</v>
      </c>
      <c r="B55" s="1" t="s">
        <v>116</v>
      </c>
      <c r="C55" s="76" t="s">
        <v>69</v>
      </c>
      <c r="D55" s="43">
        <v>60</v>
      </c>
      <c r="E55" s="47">
        <v>0.23333333333333331</v>
      </c>
      <c r="F55" s="48">
        <v>0.18333333333333332</v>
      </c>
      <c r="G55" s="195">
        <v>41</v>
      </c>
      <c r="H55" s="87">
        <v>0.46341463414634149</v>
      </c>
      <c r="I55" s="87">
        <v>0.82926829268292679</v>
      </c>
      <c r="J55" s="123">
        <v>99</v>
      </c>
      <c r="K55" s="47" t="s">
        <v>878</v>
      </c>
      <c r="L55" s="47">
        <v>0.58585858585858586</v>
      </c>
      <c r="M55" s="47">
        <v>0.20202020202020202</v>
      </c>
      <c r="N55" s="49">
        <v>0.18181818181818182</v>
      </c>
    </row>
    <row r="56" spans="1:14" x14ac:dyDescent="0.25">
      <c r="A56" s="74" t="s">
        <v>117</v>
      </c>
      <c r="B56" s="75" t="s">
        <v>118</v>
      </c>
      <c r="C56" s="76" t="s">
        <v>110</v>
      </c>
      <c r="D56" s="43">
        <v>102</v>
      </c>
      <c r="E56" s="47">
        <v>0.2745098039215686</v>
      </c>
      <c r="F56" s="48">
        <v>0.18627450980392157</v>
      </c>
      <c r="G56" s="195">
        <v>95</v>
      </c>
      <c r="H56" s="87">
        <v>0.47368421052631582</v>
      </c>
      <c r="I56" s="87">
        <v>0.85263157894736841</v>
      </c>
      <c r="J56" s="123">
        <v>206</v>
      </c>
      <c r="K56" s="47">
        <v>3.3980582524271843E-2</v>
      </c>
      <c r="L56" s="47">
        <v>0.55339805825242716</v>
      </c>
      <c r="M56" s="47">
        <v>0.16019417475728154</v>
      </c>
      <c r="N56" s="49">
        <v>0.18932038834951456</v>
      </c>
    </row>
    <row r="57" spans="1:14" x14ac:dyDescent="0.25">
      <c r="A57" s="74" t="s">
        <v>119</v>
      </c>
      <c r="B57" s="75" t="s">
        <v>120</v>
      </c>
      <c r="C57" s="76" t="s">
        <v>110</v>
      </c>
      <c r="D57" s="43">
        <v>65</v>
      </c>
      <c r="E57" s="47">
        <v>0.33846153846153848</v>
      </c>
      <c r="F57" s="48">
        <v>0.24615384615384617</v>
      </c>
      <c r="G57" s="195">
        <v>30</v>
      </c>
      <c r="H57" s="87">
        <v>0.23333333333333331</v>
      </c>
      <c r="I57" s="87">
        <v>0.73333333333333328</v>
      </c>
      <c r="J57" s="123">
        <v>187</v>
      </c>
      <c r="K57" s="47" t="s">
        <v>878</v>
      </c>
      <c r="L57" s="47">
        <v>0.63636363636363635</v>
      </c>
      <c r="M57" s="47">
        <v>0.11764705882352942</v>
      </c>
      <c r="N57" s="49">
        <v>0.20855614973262032</v>
      </c>
    </row>
    <row r="58" spans="1:14" x14ac:dyDescent="0.25">
      <c r="A58" s="74" t="s">
        <v>121</v>
      </c>
      <c r="B58" s="75" t="s">
        <v>122</v>
      </c>
      <c r="C58" s="76" t="s">
        <v>24</v>
      </c>
      <c r="D58" s="43">
        <v>90</v>
      </c>
      <c r="E58" s="47">
        <v>0.32222222222222219</v>
      </c>
      <c r="F58" s="48">
        <v>0.21111111111111111</v>
      </c>
      <c r="G58" s="195">
        <v>79</v>
      </c>
      <c r="H58" s="87">
        <v>0.54430379746835444</v>
      </c>
      <c r="I58" s="87">
        <v>0.87341772151898733</v>
      </c>
      <c r="J58" s="123">
        <v>167</v>
      </c>
      <c r="K58" s="47">
        <v>0</v>
      </c>
      <c r="L58" s="47">
        <v>0.55688622754491024</v>
      </c>
      <c r="M58" s="47">
        <v>0.26946107784431139</v>
      </c>
      <c r="N58" s="49">
        <v>0.17365269461077845</v>
      </c>
    </row>
    <row r="59" spans="1:14" x14ac:dyDescent="0.25">
      <c r="A59" s="74" t="s">
        <v>123</v>
      </c>
      <c r="B59" s="75" t="s">
        <v>124</v>
      </c>
      <c r="C59" s="76" t="s">
        <v>8</v>
      </c>
      <c r="D59" s="43">
        <v>95</v>
      </c>
      <c r="E59" s="47">
        <v>0.30526315789473685</v>
      </c>
      <c r="F59" s="48">
        <v>0.37894736842105259</v>
      </c>
      <c r="G59" s="195">
        <v>81</v>
      </c>
      <c r="H59" s="87">
        <v>0.38271604938271608</v>
      </c>
      <c r="I59" s="87">
        <v>0.8271604938271605</v>
      </c>
      <c r="J59" s="123">
        <v>164</v>
      </c>
      <c r="K59" s="47" t="s">
        <v>878</v>
      </c>
      <c r="L59" s="47">
        <v>0.54268292682926822</v>
      </c>
      <c r="M59" s="47">
        <v>0.22560975609756098</v>
      </c>
      <c r="N59" s="49">
        <v>0.16463414634146342</v>
      </c>
    </row>
    <row r="60" spans="1:14" x14ac:dyDescent="0.25">
      <c r="A60" s="74" t="s">
        <v>125</v>
      </c>
      <c r="B60" s="75" t="s">
        <v>126</v>
      </c>
      <c r="C60" s="76" t="s">
        <v>69</v>
      </c>
      <c r="D60" s="43">
        <v>45</v>
      </c>
      <c r="E60" s="47">
        <v>0.42222222222222222</v>
      </c>
      <c r="F60" s="48">
        <v>0.33333333333333337</v>
      </c>
      <c r="G60" s="195">
        <v>44</v>
      </c>
      <c r="H60" s="87">
        <v>0.54545454545454541</v>
      </c>
      <c r="I60" s="87">
        <v>0.86363636363636365</v>
      </c>
      <c r="J60" s="123">
        <v>79</v>
      </c>
      <c r="K60" s="47" t="s">
        <v>878</v>
      </c>
      <c r="L60" s="47">
        <v>0.620253164556962</v>
      </c>
      <c r="M60" s="47">
        <v>0.20253164556962028</v>
      </c>
      <c r="N60" s="49">
        <v>0.15189873417721519</v>
      </c>
    </row>
    <row r="61" spans="1:14" x14ac:dyDescent="0.25">
      <c r="A61" s="74" t="s">
        <v>127</v>
      </c>
      <c r="B61" s="75" t="s">
        <v>128</v>
      </c>
      <c r="C61" s="76" t="s">
        <v>24</v>
      </c>
      <c r="D61" s="43">
        <v>217</v>
      </c>
      <c r="E61" s="47">
        <v>0.41935483870967744</v>
      </c>
      <c r="F61" s="48">
        <v>0.37788018433179721</v>
      </c>
      <c r="G61" s="195">
        <v>138</v>
      </c>
      <c r="H61" s="87">
        <v>0.36231884057971014</v>
      </c>
      <c r="I61" s="87">
        <v>0.76811594202898548</v>
      </c>
      <c r="J61" s="123">
        <v>386</v>
      </c>
      <c r="K61" s="47">
        <v>2.0725388601036267E-2</v>
      </c>
      <c r="L61" s="47">
        <v>0.48963730569948188</v>
      </c>
      <c r="M61" s="47">
        <v>0.18911917098445596</v>
      </c>
      <c r="N61" s="49">
        <v>0.26165803108808289</v>
      </c>
    </row>
    <row r="62" spans="1:14" x14ac:dyDescent="0.25">
      <c r="A62" s="74" t="s">
        <v>129</v>
      </c>
      <c r="B62" s="75" t="s">
        <v>130</v>
      </c>
      <c r="C62" s="76" t="s">
        <v>21</v>
      </c>
      <c r="D62" s="43">
        <v>24</v>
      </c>
      <c r="E62" s="47">
        <v>0.25</v>
      </c>
      <c r="F62" s="48">
        <v>0.25</v>
      </c>
      <c r="G62" s="195">
        <v>22</v>
      </c>
      <c r="H62" s="87">
        <v>0.31818181818181818</v>
      </c>
      <c r="I62" s="87">
        <v>0.81818181818181812</v>
      </c>
      <c r="J62" s="123">
        <v>47</v>
      </c>
      <c r="K62" s="47">
        <v>0</v>
      </c>
      <c r="L62" s="47">
        <v>0.7021276595744681</v>
      </c>
      <c r="M62" s="47">
        <v>0.1276595744680851</v>
      </c>
      <c r="N62" s="49">
        <v>0.1702127659574468</v>
      </c>
    </row>
    <row r="63" spans="1:14" x14ac:dyDescent="0.25">
      <c r="A63" s="74" t="s">
        <v>131</v>
      </c>
      <c r="B63" s="75" t="s">
        <v>132</v>
      </c>
      <c r="C63" s="76" t="s">
        <v>8</v>
      </c>
      <c r="D63" s="43">
        <v>104</v>
      </c>
      <c r="E63" s="47">
        <v>0.34615384615384615</v>
      </c>
      <c r="F63" s="48">
        <v>0.27884615384615385</v>
      </c>
      <c r="G63" s="195">
        <v>85</v>
      </c>
      <c r="H63" s="87">
        <v>0.38823529411764701</v>
      </c>
      <c r="I63" s="87">
        <v>0.83529411764705885</v>
      </c>
      <c r="J63" s="123">
        <v>176</v>
      </c>
      <c r="K63" s="47" t="s">
        <v>878</v>
      </c>
      <c r="L63" s="47">
        <v>0.53977272727272729</v>
      </c>
      <c r="M63" s="47">
        <v>0.21022727272727273</v>
      </c>
      <c r="N63" s="49">
        <v>0.19318181818181818</v>
      </c>
    </row>
    <row r="64" spans="1:14" x14ac:dyDescent="0.25">
      <c r="A64" s="74" t="s">
        <v>133</v>
      </c>
      <c r="B64" s="77" t="s">
        <v>134</v>
      </c>
      <c r="C64" s="76" t="s">
        <v>69</v>
      </c>
      <c r="D64" s="43">
        <v>108</v>
      </c>
      <c r="E64" s="47">
        <v>0.37962962962962959</v>
      </c>
      <c r="F64" s="48">
        <v>0.20370370370370369</v>
      </c>
      <c r="G64" s="195">
        <v>84</v>
      </c>
      <c r="H64" s="87">
        <v>0.58333333333333337</v>
      </c>
      <c r="I64" s="87">
        <v>0.91666666666666674</v>
      </c>
      <c r="J64" s="123">
        <v>208</v>
      </c>
      <c r="K64" s="47" t="s">
        <v>878</v>
      </c>
      <c r="L64" s="47">
        <v>0.63461538461538458</v>
      </c>
      <c r="M64" s="47">
        <v>0.14903846153846154</v>
      </c>
      <c r="N64" s="49">
        <v>0.19230769230769229</v>
      </c>
    </row>
    <row r="65" spans="1:14" x14ac:dyDescent="0.25">
      <c r="A65" s="74" t="s">
        <v>135</v>
      </c>
      <c r="B65" s="75" t="s">
        <v>136</v>
      </c>
      <c r="C65" s="76" t="s">
        <v>50</v>
      </c>
      <c r="D65" s="43">
        <v>111</v>
      </c>
      <c r="E65" s="47">
        <v>0.22522522522522523</v>
      </c>
      <c r="F65" s="48">
        <v>0.14414414414414414</v>
      </c>
      <c r="G65" s="195">
        <v>39</v>
      </c>
      <c r="H65" s="87">
        <v>0.4358974358974359</v>
      </c>
      <c r="I65" s="87">
        <v>0.8205128205128206</v>
      </c>
      <c r="J65" s="123">
        <v>190</v>
      </c>
      <c r="K65" s="47">
        <v>2.6315789473684213E-2</v>
      </c>
      <c r="L65" s="47">
        <v>0.49473684210526314</v>
      </c>
      <c r="M65" s="47">
        <v>0.18421052631578949</v>
      </c>
      <c r="N65" s="49">
        <v>0.24736842105263157</v>
      </c>
    </row>
    <row r="66" spans="1:14" x14ac:dyDescent="0.25">
      <c r="A66" s="74" t="s">
        <v>137</v>
      </c>
      <c r="B66" s="75" t="s">
        <v>138</v>
      </c>
      <c r="C66" s="76" t="s">
        <v>31</v>
      </c>
      <c r="D66" s="43">
        <v>45</v>
      </c>
      <c r="E66" s="47">
        <v>0.4</v>
      </c>
      <c r="F66" s="48">
        <v>0.37777777777777777</v>
      </c>
      <c r="G66" s="195">
        <v>30</v>
      </c>
      <c r="H66" s="87">
        <v>0.3</v>
      </c>
      <c r="I66" s="87">
        <v>0.7</v>
      </c>
      <c r="J66" s="123">
        <v>86</v>
      </c>
      <c r="K66" s="47">
        <v>8.1395348837209308E-2</v>
      </c>
      <c r="L66" s="47">
        <v>0.58139534883720922</v>
      </c>
      <c r="M66" s="47">
        <v>0.18604651162790697</v>
      </c>
      <c r="N66" s="49">
        <v>0.15116279069767441</v>
      </c>
    </row>
    <row r="67" spans="1:14" x14ac:dyDescent="0.25">
      <c r="A67" s="74" t="s">
        <v>139</v>
      </c>
      <c r="B67" s="75" t="s">
        <v>140</v>
      </c>
      <c r="C67" s="76" t="s">
        <v>69</v>
      </c>
      <c r="D67" s="43">
        <v>34</v>
      </c>
      <c r="E67" s="47">
        <v>0.35294117647058826</v>
      </c>
      <c r="F67" s="48" t="s">
        <v>878</v>
      </c>
      <c r="G67" s="195">
        <v>32</v>
      </c>
      <c r="H67" s="87">
        <v>0.59375</v>
      </c>
      <c r="I67" s="87">
        <v>0.84375</v>
      </c>
      <c r="J67" s="123">
        <v>56</v>
      </c>
      <c r="K67" s="47" t="s">
        <v>878</v>
      </c>
      <c r="L67" s="47">
        <v>0.55357142857142849</v>
      </c>
      <c r="M67" s="47">
        <v>0.19642857142857142</v>
      </c>
      <c r="N67" s="49">
        <v>0.21428571428571427</v>
      </c>
    </row>
    <row r="68" spans="1:14" x14ac:dyDescent="0.25">
      <c r="A68" s="74" t="s">
        <v>141</v>
      </c>
      <c r="B68" s="75" t="s">
        <v>142</v>
      </c>
      <c r="C68" s="76" t="s">
        <v>31</v>
      </c>
      <c r="D68" s="43">
        <v>78</v>
      </c>
      <c r="E68" s="47">
        <v>0.33333333333333337</v>
      </c>
      <c r="F68" s="48">
        <v>0.28205128205128205</v>
      </c>
      <c r="G68" s="195">
        <v>55</v>
      </c>
      <c r="H68" s="87">
        <v>0.2</v>
      </c>
      <c r="I68" s="87">
        <v>0.72727272727272729</v>
      </c>
      <c r="J68" s="123">
        <v>140</v>
      </c>
      <c r="K68" s="47">
        <v>3.5714285714285719E-2</v>
      </c>
      <c r="L68" s="47">
        <v>0.59285714285714286</v>
      </c>
      <c r="M68" s="47">
        <v>0.17857142857142858</v>
      </c>
      <c r="N68" s="49">
        <v>0.19285714285714284</v>
      </c>
    </row>
    <row r="69" spans="1:14" x14ac:dyDescent="0.25">
      <c r="A69" s="74" t="s">
        <v>143</v>
      </c>
      <c r="B69" s="75" t="s">
        <v>144</v>
      </c>
      <c r="C69" s="76" t="s">
        <v>8</v>
      </c>
      <c r="D69" s="43">
        <v>59</v>
      </c>
      <c r="E69" s="47">
        <v>0.30508474576271188</v>
      </c>
      <c r="F69" s="48">
        <v>0.22033898305084748</v>
      </c>
      <c r="G69" s="195">
        <v>55</v>
      </c>
      <c r="H69" s="87">
        <v>0.41818181818181821</v>
      </c>
      <c r="I69" s="87">
        <v>0.76363636363636356</v>
      </c>
      <c r="J69" s="123">
        <v>101</v>
      </c>
      <c r="K69" s="47" t="s">
        <v>878</v>
      </c>
      <c r="L69" s="47">
        <v>0.59405940594059414</v>
      </c>
      <c r="M69" s="47">
        <v>0.20792079207920794</v>
      </c>
      <c r="N69" s="49">
        <v>0.16831683168316833</v>
      </c>
    </row>
    <row r="70" spans="1:14" x14ac:dyDescent="0.25">
      <c r="A70" s="74" t="s">
        <v>145</v>
      </c>
      <c r="B70" s="75" t="s">
        <v>146</v>
      </c>
      <c r="C70" s="76" t="s">
        <v>31</v>
      </c>
      <c r="D70" s="43">
        <v>64</v>
      </c>
      <c r="E70" s="47">
        <v>0.328125</v>
      </c>
      <c r="F70" s="48">
        <v>0.171875</v>
      </c>
      <c r="G70" s="195" t="s">
        <v>878</v>
      </c>
      <c r="H70" s="87">
        <v>0.25</v>
      </c>
      <c r="I70" s="87" t="s">
        <v>878</v>
      </c>
      <c r="J70" s="123">
        <v>129</v>
      </c>
      <c r="K70" s="47" t="s">
        <v>878</v>
      </c>
      <c r="L70" s="47">
        <v>0.56589147286821706</v>
      </c>
      <c r="M70" s="47">
        <v>0.17829457364341084</v>
      </c>
      <c r="N70" s="49">
        <v>0.13178294573643412</v>
      </c>
    </row>
    <row r="71" spans="1:14" x14ac:dyDescent="0.25">
      <c r="A71" s="74" t="s">
        <v>147</v>
      </c>
      <c r="B71" s="75" t="s">
        <v>148</v>
      </c>
      <c r="C71" s="76" t="s">
        <v>31</v>
      </c>
      <c r="D71" s="43">
        <v>102</v>
      </c>
      <c r="E71" s="47">
        <v>0.35294117647058826</v>
      </c>
      <c r="F71" s="48">
        <v>0.24509803921568629</v>
      </c>
      <c r="G71" s="195">
        <v>86</v>
      </c>
      <c r="H71" s="87">
        <v>0.29069767441860461</v>
      </c>
      <c r="I71" s="87">
        <v>0.63953488372093026</v>
      </c>
      <c r="J71" s="123">
        <v>200</v>
      </c>
      <c r="K71" s="47">
        <v>0.04</v>
      </c>
      <c r="L71" s="47">
        <v>0.54500000000000004</v>
      </c>
      <c r="M71" s="47">
        <v>0.17499999999999999</v>
      </c>
      <c r="N71" s="49">
        <v>0.155</v>
      </c>
    </row>
    <row r="72" spans="1:14" x14ac:dyDescent="0.25">
      <c r="A72" s="74" t="s">
        <v>149</v>
      </c>
      <c r="B72" s="75" t="s">
        <v>150</v>
      </c>
      <c r="C72" s="76" t="s">
        <v>24</v>
      </c>
      <c r="D72" s="43">
        <v>119</v>
      </c>
      <c r="E72" s="47">
        <v>0.23529411764705885</v>
      </c>
      <c r="F72" s="48">
        <v>0.20168067226890757</v>
      </c>
      <c r="G72" s="195">
        <v>129</v>
      </c>
      <c r="H72" s="87">
        <v>0.46511627906976744</v>
      </c>
      <c r="I72" s="87">
        <v>0.8294573643410853</v>
      </c>
      <c r="J72" s="123">
        <v>262</v>
      </c>
      <c r="K72" s="47">
        <v>2.2900763358778622E-2</v>
      </c>
      <c r="L72" s="47">
        <v>0.59160305343511455</v>
      </c>
      <c r="M72" s="47">
        <v>0.18702290076335878</v>
      </c>
      <c r="N72" s="49">
        <v>0.19083969465648856</v>
      </c>
    </row>
    <row r="73" spans="1:14" x14ac:dyDescent="0.25">
      <c r="A73" s="74" t="s">
        <v>151</v>
      </c>
      <c r="B73" s="75" t="s">
        <v>152</v>
      </c>
      <c r="C73" s="76" t="s">
        <v>5</v>
      </c>
      <c r="D73" s="43">
        <v>26</v>
      </c>
      <c r="E73" s="47">
        <v>0.34615384615384615</v>
      </c>
      <c r="F73" s="48">
        <v>0.42307692307692307</v>
      </c>
      <c r="G73" s="195">
        <v>31</v>
      </c>
      <c r="H73" s="87">
        <v>0.5161290322580645</v>
      </c>
      <c r="I73" s="87">
        <v>0.90322580645161299</v>
      </c>
      <c r="J73" s="123">
        <v>69</v>
      </c>
      <c r="K73" s="47" t="s">
        <v>878</v>
      </c>
      <c r="L73" s="47">
        <v>0.43478260869565216</v>
      </c>
      <c r="M73" s="47">
        <v>0.17391304347826086</v>
      </c>
      <c r="N73" s="49">
        <v>0.20289855072463769</v>
      </c>
    </row>
    <row r="74" spans="1:14" x14ac:dyDescent="0.25">
      <c r="A74" s="74" t="s">
        <v>153</v>
      </c>
      <c r="B74" s="75" t="s">
        <v>154</v>
      </c>
      <c r="C74" s="76" t="s">
        <v>69</v>
      </c>
      <c r="D74" s="43">
        <v>173</v>
      </c>
      <c r="E74" s="47">
        <v>0.3641618497109827</v>
      </c>
      <c r="F74" s="48">
        <v>0.18497109826589597</v>
      </c>
      <c r="G74" s="195">
        <v>139</v>
      </c>
      <c r="H74" s="87">
        <v>0.50359712230215825</v>
      </c>
      <c r="I74" s="87">
        <v>0.81294964028776973</v>
      </c>
      <c r="J74" s="123">
        <v>279</v>
      </c>
      <c r="K74" s="47" t="s">
        <v>878</v>
      </c>
      <c r="L74" s="47">
        <v>0.56272401433691754</v>
      </c>
      <c r="M74" s="47">
        <v>0.1863799283154122</v>
      </c>
      <c r="N74" s="49">
        <v>0.21863799283154123</v>
      </c>
    </row>
    <row r="75" spans="1:14" x14ac:dyDescent="0.25">
      <c r="A75" s="74" t="s">
        <v>155</v>
      </c>
      <c r="B75" s="75" t="s">
        <v>156</v>
      </c>
      <c r="C75" s="76" t="s">
        <v>110</v>
      </c>
      <c r="D75" s="43">
        <v>91</v>
      </c>
      <c r="E75" s="47">
        <v>0.36263736263736263</v>
      </c>
      <c r="F75" s="48">
        <v>0.47252747252747257</v>
      </c>
      <c r="G75" s="195">
        <v>80</v>
      </c>
      <c r="H75" s="87">
        <v>0.4</v>
      </c>
      <c r="I75" s="87">
        <v>0.83750000000000002</v>
      </c>
      <c r="J75" s="123">
        <v>198</v>
      </c>
      <c r="K75" s="47" t="s">
        <v>878</v>
      </c>
      <c r="L75" s="47">
        <v>0.49494949494949497</v>
      </c>
      <c r="M75" s="47">
        <v>0.14646464646464646</v>
      </c>
      <c r="N75" s="49">
        <v>0.24242424242424243</v>
      </c>
    </row>
    <row r="76" spans="1:14" x14ac:dyDescent="0.25">
      <c r="A76" s="74" t="s">
        <v>157</v>
      </c>
      <c r="B76" s="75" t="s">
        <v>158</v>
      </c>
      <c r="C76" s="76" t="s">
        <v>69</v>
      </c>
      <c r="D76" s="43">
        <v>41</v>
      </c>
      <c r="E76" s="47">
        <v>0.21951219512195125</v>
      </c>
      <c r="F76" s="48">
        <v>0.24390243902439024</v>
      </c>
      <c r="G76" s="195">
        <v>26</v>
      </c>
      <c r="H76" s="87">
        <v>0.38461538461538458</v>
      </c>
      <c r="I76" s="87">
        <v>0.84615384615384615</v>
      </c>
      <c r="J76" s="123">
        <v>59</v>
      </c>
      <c r="K76" s="47" t="s">
        <v>878</v>
      </c>
      <c r="L76" s="47">
        <v>0.61016949152542377</v>
      </c>
      <c r="M76" s="47">
        <v>0.13559322033898305</v>
      </c>
      <c r="N76" s="49">
        <v>0.1864406779661017</v>
      </c>
    </row>
    <row r="77" spans="1:14" x14ac:dyDescent="0.25">
      <c r="A77" s="74" t="s">
        <v>159</v>
      </c>
      <c r="B77" s="77" t="s">
        <v>160</v>
      </c>
      <c r="C77" s="76" t="s">
        <v>8</v>
      </c>
      <c r="D77" s="43">
        <v>160</v>
      </c>
      <c r="E77" s="47">
        <v>0.26250000000000001</v>
      </c>
      <c r="F77" s="48">
        <v>0.26250000000000001</v>
      </c>
      <c r="G77" s="195">
        <v>112</v>
      </c>
      <c r="H77" s="87">
        <v>0.375</v>
      </c>
      <c r="I77" s="87">
        <v>0.8214285714285714</v>
      </c>
      <c r="J77" s="123">
        <v>287</v>
      </c>
      <c r="K77" s="47">
        <v>0.2160278745644599</v>
      </c>
      <c r="L77" s="47">
        <v>0.3240418118466899</v>
      </c>
      <c r="M77" s="47">
        <v>0.10452961672473866</v>
      </c>
      <c r="N77" s="49">
        <v>0.3240418118466899</v>
      </c>
    </row>
    <row r="78" spans="1:14" x14ac:dyDescent="0.25">
      <c r="A78" s="74" t="s">
        <v>161</v>
      </c>
      <c r="B78" s="75" t="s">
        <v>162</v>
      </c>
      <c r="C78" s="76" t="s">
        <v>110</v>
      </c>
      <c r="D78" s="43">
        <v>50</v>
      </c>
      <c r="E78" s="47">
        <v>0.42</v>
      </c>
      <c r="F78" s="48">
        <v>0.34</v>
      </c>
      <c r="G78" s="195">
        <v>43</v>
      </c>
      <c r="H78" s="87">
        <v>0.18604651162790697</v>
      </c>
      <c r="I78" s="87">
        <v>0.65116279069767447</v>
      </c>
      <c r="J78" s="123">
        <v>80</v>
      </c>
      <c r="K78" s="47" t="s">
        <v>878</v>
      </c>
      <c r="L78" s="47">
        <v>0.5625</v>
      </c>
      <c r="M78" s="47">
        <v>0.1875</v>
      </c>
      <c r="N78" s="49">
        <v>0.21249999999999999</v>
      </c>
    </row>
    <row r="79" spans="1:14" x14ac:dyDescent="0.25">
      <c r="A79" s="74" t="s">
        <v>163</v>
      </c>
      <c r="B79" s="75" t="s">
        <v>164</v>
      </c>
      <c r="C79" s="76" t="s">
        <v>11</v>
      </c>
      <c r="D79" s="43">
        <v>271</v>
      </c>
      <c r="E79" s="47">
        <v>0.32472324723247231</v>
      </c>
      <c r="F79" s="48">
        <v>0.14391143911439114</v>
      </c>
      <c r="G79" s="195">
        <v>190</v>
      </c>
      <c r="H79" s="87">
        <v>0.36315789473684212</v>
      </c>
      <c r="I79" s="87">
        <v>0.8421052631578948</v>
      </c>
      <c r="J79" s="123">
        <v>412</v>
      </c>
      <c r="K79" s="47">
        <v>1.6990291262135922E-2</v>
      </c>
      <c r="L79" s="47">
        <v>0.53883495145631066</v>
      </c>
      <c r="M79" s="47">
        <v>0.19902912621359226</v>
      </c>
      <c r="N79" s="49">
        <v>0.21601941747572817</v>
      </c>
    </row>
    <row r="80" spans="1:14" x14ac:dyDescent="0.25">
      <c r="A80" s="74" t="s">
        <v>165</v>
      </c>
      <c r="B80" s="75" t="s">
        <v>166</v>
      </c>
      <c r="C80" s="76" t="s">
        <v>31</v>
      </c>
      <c r="D80" s="43">
        <v>101</v>
      </c>
      <c r="E80" s="47">
        <v>0.25742574257425743</v>
      </c>
      <c r="F80" s="48">
        <v>0.17821782178217824</v>
      </c>
      <c r="G80" s="195">
        <v>92</v>
      </c>
      <c r="H80" s="87">
        <v>0.31521739130434784</v>
      </c>
      <c r="I80" s="87">
        <v>0.73913043478260876</v>
      </c>
      <c r="J80" s="123">
        <v>165</v>
      </c>
      <c r="K80" s="47" t="s">
        <v>878</v>
      </c>
      <c r="L80" s="47">
        <v>0.66060606060606064</v>
      </c>
      <c r="M80" s="47">
        <v>0.16969696969696968</v>
      </c>
      <c r="N80" s="49">
        <v>0.1393939393939394</v>
      </c>
    </row>
    <row r="81" spans="1:14" x14ac:dyDescent="0.25">
      <c r="A81" s="74" t="s">
        <v>167</v>
      </c>
      <c r="B81" s="75" t="s">
        <v>168</v>
      </c>
      <c r="C81" s="76" t="s">
        <v>24</v>
      </c>
      <c r="D81" s="43">
        <v>45</v>
      </c>
      <c r="E81" s="47">
        <v>0.22222222222222221</v>
      </c>
      <c r="F81" s="48">
        <v>0.37777777777777777</v>
      </c>
      <c r="G81" s="195">
        <v>59</v>
      </c>
      <c r="H81" s="87">
        <v>0.44067796610169496</v>
      </c>
      <c r="I81" s="87">
        <v>0.84745762711864403</v>
      </c>
      <c r="J81" s="123">
        <v>147</v>
      </c>
      <c r="K81" s="47" t="s">
        <v>878</v>
      </c>
      <c r="L81" s="47">
        <v>0.59863945578231292</v>
      </c>
      <c r="M81" s="47">
        <v>0.18367346938775511</v>
      </c>
      <c r="N81" s="49">
        <v>0.17687074829931973</v>
      </c>
    </row>
    <row r="82" spans="1:14" x14ac:dyDescent="0.25">
      <c r="A82" s="74" t="s">
        <v>169</v>
      </c>
      <c r="B82" s="75" t="s">
        <v>170</v>
      </c>
      <c r="C82" s="76" t="s">
        <v>11</v>
      </c>
      <c r="D82" s="43">
        <v>61</v>
      </c>
      <c r="E82" s="47">
        <v>0.42622950819672134</v>
      </c>
      <c r="F82" s="48">
        <v>0.27868852459016397</v>
      </c>
      <c r="G82" s="195">
        <v>68</v>
      </c>
      <c r="H82" s="87">
        <v>0.42647058823529416</v>
      </c>
      <c r="I82" s="87">
        <v>0.72058823529411764</v>
      </c>
      <c r="J82" s="123">
        <v>174</v>
      </c>
      <c r="K82" s="47">
        <v>0</v>
      </c>
      <c r="L82" s="47">
        <v>0.52873563218390807</v>
      </c>
      <c r="M82" s="47">
        <v>0.18390804597701149</v>
      </c>
      <c r="N82" s="49">
        <v>0.22988505747126436</v>
      </c>
    </row>
    <row r="83" spans="1:14" x14ac:dyDescent="0.25">
      <c r="A83" s="74" t="s">
        <v>171</v>
      </c>
      <c r="B83" s="75" t="s">
        <v>172</v>
      </c>
      <c r="C83" s="76" t="s">
        <v>24</v>
      </c>
      <c r="D83" s="43">
        <v>54</v>
      </c>
      <c r="E83" s="47">
        <v>0.48148148148148145</v>
      </c>
      <c r="F83" s="48">
        <v>0.40740740740740738</v>
      </c>
      <c r="G83" s="195">
        <v>55</v>
      </c>
      <c r="H83" s="87">
        <v>0.29090909090909089</v>
      </c>
      <c r="I83" s="87">
        <v>0.8</v>
      </c>
      <c r="J83" s="123">
        <v>122</v>
      </c>
      <c r="K83" s="47" t="s">
        <v>878</v>
      </c>
      <c r="L83" s="47">
        <v>0.5901639344262295</v>
      </c>
      <c r="M83" s="47">
        <v>0.16393442622950818</v>
      </c>
      <c r="N83" s="49">
        <v>0.18032786885245902</v>
      </c>
    </row>
    <row r="84" spans="1:14" x14ac:dyDescent="0.25">
      <c r="A84" s="74" t="s">
        <v>173</v>
      </c>
      <c r="B84" s="75" t="s">
        <v>174</v>
      </c>
      <c r="C84" s="76" t="s">
        <v>50</v>
      </c>
      <c r="D84" s="43">
        <v>55</v>
      </c>
      <c r="E84" s="47">
        <v>0.43636363636363634</v>
      </c>
      <c r="F84" s="48">
        <v>0.30909090909090908</v>
      </c>
      <c r="G84" s="195">
        <v>19</v>
      </c>
      <c r="H84" s="87">
        <v>0.15789473684210525</v>
      </c>
      <c r="I84" s="87">
        <v>0.73684210526315796</v>
      </c>
      <c r="J84" s="123">
        <v>111</v>
      </c>
      <c r="K84" s="47" t="s">
        <v>878</v>
      </c>
      <c r="L84" s="47">
        <v>0.57657657657657657</v>
      </c>
      <c r="M84" s="47">
        <v>0.17117117117117117</v>
      </c>
      <c r="N84" s="49">
        <v>0.16216216216216217</v>
      </c>
    </row>
    <row r="85" spans="1:14" x14ac:dyDescent="0.25">
      <c r="A85" s="74" t="s">
        <v>175</v>
      </c>
      <c r="B85" s="75" t="s">
        <v>176</v>
      </c>
      <c r="C85" s="76" t="s">
        <v>69</v>
      </c>
      <c r="D85" s="43">
        <v>154</v>
      </c>
      <c r="E85" s="47">
        <v>0.38311688311688313</v>
      </c>
      <c r="F85" s="48">
        <v>0.29870129870129869</v>
      </c>
      <c r="G85" s="195">
        <v>76</v>
      </c>
      <c r="H85" s="87">
        <v>0.40789473684210525</v>
      </c>
      <c r="I85" s="87">
        <v>0.80263157894736836</v>
      </c>
      <c r="J85" s="123">
        <v>314</v>
      </c>
      <c r="K85" s="47">
        <v>3.5031847133757961E-2</v>
      </c>
      <c r="L85" s="47">
        <v>0.50955414012738853</v>
      </c>
      <c r="M85" s="47">
        <v>0.16560509554140129</v>
      </c>
      <c r="N85" s="49">
        <v>0.22611464968152867</v>
      </c>
    </row>
    <row r="86" spans="1:14" x14ac:dyDescent="0.25">
      <c r="A86" s="74" t="s">
        <v>177</v>
      </c>
      <c r="B86" s="75" t="s">
        <v>178</v>
      </c>
      <c r="C86" s="76" t="s">
        <v>21</v>
      </c>
      <c r="D86" s="43">
        <v>146</v>
      </c>
      <c r="E86" s="47">
        <v>0.4178082191780822</v>
      </c>
      <c r="F86" s="48">
        <v>0.22602739726027399</v>
      </c>
      <c r="G86" s="195">
        <v>82</v>
      </c>
      <c r="H86" s="87">
        <v>0.45121951219512196</v>
      </c>
      <c r="I86" s="87">
        <v>0.84146341463414631</v>
      </c>
      <c r="J86" s="123">
        <v>254</v>
      </c>
      <c r="K86" s="47">
        <v>2.7559055118110236E-2</v>
      </c>
      <c r="L86" s="47">
        <v>0.57874015748031493</v>
      </c>
      <c r="M86" s="47">
        <v>0.20078740157480315</v>
      </c>
      <c r="N86" s="49">
        <v>0.16141732283464566</v>
      </c>
    </row>
    <row r="87" spans="1:14" x14ac:dyDescent="0.25">
      <c r="A87" s="74" t="s">
        <v>179</v>
      </c>
      <c r="B87" s="75" t="s">
        <v>180</v>
      </c>
      <c r="C87" s="76" t="s">
        <v>24</v>
      </c>
      <c r="D87" s="43">
        <v>62</v>
      </c>
      <c r="E87" s="47">
        <v>0.4838709677419355</v>
      </c>
      <c r="F87" s="48">
        <v>0.38709677419354838</v>
      </c>
      <c r="G87" s="195">
        <v>52</v>
      </c>
      <c r="H87" s="87">
        <v>0.42307692307692307</v>
      </c>
      <c r="I87" s="87">
        <v>0.78846153846153844</v>
      </c>
      <c r="J87" s="123">
        <v>124</v>
      </c>
      <c r="K87" s="47">
        <v>0</v>
      </c>
      <c r="L87" s="47">
        <v>0.55645161290322587</v>
      </c>
      <c r="M87" s="47">
        <v>0.17741935483870969</v>
      </c>
      <c r="N87" s="49">
        <v>0.16935483870967741</v>
      </c>
    </row>
    <row r="88" spans="1:14" x14ac:dyDescent="0.25">
      <c r="A88" s="74" t="s">
        <v>181</v>
      </c>
      <c r="B88" s="75" t="s">
        <v>182</v>
      </c>
      <c r="C88" s="76" t="s">
        <v>69</v>
      </c>
      <c r="D88" s="43">
        <v>28</v>
      </c>
      <c r="E88" s="47">
        <v>0.42857142857142855</v>
      </c>
      <c r="F88" s="48">
        <v>0.32142857142857145</v>
      </c>
      <c r="G88" s="195">
        <v>19</v>
      </c>
      <c r="H88" s="87">
        <v>0.36842105263157898</v>
      </c>
      <c r="I88" s="87">
        <v>0.89473684210526316</v>
      </c>
      <c r="J88" s="123">
        <v>66</v>
      </c>
      <c r="K88" s="47">
        <v>0</v>
      </c>
      <c r="L88" s="47">
        <v>0.62121212121212122</v>
      </c>
      <c r="M88" s="47">
        <v>0.16666666666666669</v>
      </c>
      <c r="N88" s="49">
        <v>0.16666666666666669</v>
      </c>
    </row>
    <row r="89" spans="1:14" x14ac:dyDescent="0.25">
      <c r="A89" s="74" t="s">
        <v>183</v>
      </c>
      <c r="B89" s="75" t="s">
        <v>184</v>
      </c>
      <c r="C89" s="76" t="s">
        <v>11</v>
      </c>
      <c r="D89" s="43">
        <v>54</v>
      </c>
      <c r="E89" s="47">
        <v>0.27777777777777779</v>
      </c>
      <c r="F89" s="48">
        <v>0.24074074074074073</v>
      </c>
      <c r="G89" s="195">
        <v>21</v>
      </c>
      <c r="H89" s="87">
        <v>0.52380952380952384</v>
      </c>
      <c r="I89" s="87">
        <v>0.80952380952380953</v>
      </c>
      <c r="J89" s="123">
        <v>92</v>
      </c>
      <c r="K89" s="47" t="s">
        <v>878</v>
      </c>
      <c r="L89" s="47">
        <v>0.5</v>
      </c>
      <c r="M89" s="47">
        <v>0.25</v>
      </c>
      <c r="N89" s="49">
        <v>0.20652173913043476</v>
      </c>
    </row>
    <row r="90" spans="1:14" x14ac:dyDescent="0.25">
      <c r="A90" s="74" t="s">
        <v>185</v>
      </c>
      <c r="B90" s="75" t="s">
        <v>186</v>
      </c>
      <c r="C90" s="76" t="s">
        <v>5</v>
      </c>
      <c r="D90" s="43">
        <v>92</v>
      </c>
      <c r="E90" s="47">
        <v>0.31521739130434784</v>
      </c>
      <c r="F90" s="48">
        <v>0.31521739130434784</v>
      </c>
      <c r="G90" s="195">
        <v>82</v>
      </c>
      <c r="H90" s="87">
        <v>0.40243902439024387</v>
      </c>
      <c r="I90" s="87">
        <v>0.76829268292682928</v>
      </c>
      <c r="J90" s="123">
        <v>204</v>
      </c>
      <c r="K90" s="47" t="s">
        <v>878</v>
      </c>
      <c r="L90" s="47">
        <v>0.52941176470588236</v>
      </c>
      <c r="M90" s="47">
        <v>0.15686274509803921</v>
      </c>
      <c r="N90" s="49">
        <v>0.23039215686274508</v>
      </c>
    </row>
    <row r="91" spans="1:14" x14ac:dyDescent="0.25">
      <c r="A91" s="74" t="s">
        <v>187</v>
      </c>
      <c r="B91" s="75" t="s">
        <v>188</v>
      </c>
      <c r="C91" s="76" t="s">
        <v>11</v>
      </c>
      <c r="D91" s="43">
        <v>90</v>
      </c>
      <c r="E91" s="47">
        <v>0.31111111111111112</v>
      </c>
      <c r="F91" s="48">
        <v>0.23333333333333331</v>
      </c>
      <c r="G91" s="195">
        <v>14</v>
      </c>
      <c r="H91" s="87">
        <v>0.35714285714285715</v>
      </c>
      <c r="I91" s="87">
        <v>0.8571428571428571</v>
      </c>
      <c r="J91" s="123">
        <v>158</v>
      </c>
      <c r="K91" s="47">
        <v>5.0632911392405069E-2</v>
      </c>
      <c r="L91" s="47">
        <v>0.54430379746835444</v>
      </c>
      <c r="M91" s="47">
        <v>0.20253164556962028</v>
      </c>
      <c r="N91" s="49">
        <v>0.20253164556962028</v>
      </c>
    </row>
    <row r="92" spans="1:14" x14ac:dyDescent="0.25">
      <c r="A92" s="74" t="s">
        <v>189</v>
      </c>
      <c r="B92" s="75" t="s">
        <v>190</v>
      </c>
      <c r="C92" s="76" t="s">
        <v>31</v>
      </c>
      <c r="D92" s="43">
        <v>69</v>
      </c>
      <c r="E92" s="47">
        <v>0.33333333333333337</v>
      </c>
      <c r="F92" s="48">
        <v>0.40579710144927539</v>
      </c>
      <c r="G92" s="195">
        <v>48</v>
      </c>
      <c r="H92" s="87">
        <v>0.20833333333333331</v>
      </c>
      <c r="I92" s="87">
        <v>0.58333333333333337</v>
      </c>
      <c r="J92" s="123">
        <v>119</v>
      </c>
      <c r="K92" s="47" t="s">
        <v>878</v>
      </c>
      <c r="L92" s="47">
        <v>0.58823529411764708</v>
      </c>
      <c r="M92" s="47">
        <v>0.14285714285714288</v>
      </c>
      <c r="N92" s="49">
        <v>0.24369747899159663</v>
      </c>
    </row>
    <row r="93" spans="1:14" x14ac:dyDescent="0.25">
      <c r="A93" s="74" t="s">
        <v>191</v>
      </c>
      <c r="B93" s="75" t="s">
        <v>192</v>
      </c>
      <c r="C93" s="76" t="s">
        <v>31</v>
      </c>
      <c r="D93" s="43">
        <v>50</v>
      </c>
      <c r="E93" s="47">
        <v>0.4</v>
      </c>
      <c r="F93" s="48">
        <v>0.26</v>
      </c>
      <c r="G93" s="195">
        <v>36</v>
      </c>
      <c r="H93" s="87">
        <v>0.27777777777777779</v>
      </c>
      <c r="I93" s="87">
        <v>0.94444444444444442</v>
      </c>
      <c r="J93" s="123">
        <v>129</v>
      </c>
      <c r="K93" s="47">
        <v>4.6511627906976744E-2</v>
      </c>
      <c r="L93" s="47">
        <v>0.66666666666666674</v>
      </c>
      <c r="M93" s="47">
        <v>0.15503875968992248</v>
      </c>
      <c r="N93" s="49">
        <v>9.3023255813953487E-2</v>
      </c>
    </row>
    <row r="94" spans="1:14" x14ac:dyDescent="0.25">
      <c r="A94" s="74" t="s">
        <v>193</v>
      </c>
      <c r="B94" s="75" t="s">
        <v>194</v>
      </c>
      <c r="C94" s="76" t="s">
        <v>50</v>
      </c>
      <c r="D94" s="43">
        <v>58</v>
      </c>
      <c r="E94" s="47">
        <v>0.24137931034482757</v>
      </c>
      <c r="F94" s="48">
        <v>0.20689655172413793</v>
      </c>
      <c r="G94" s="195">
        <v>0</v>
      </c>
      <c r="H94" s="87">
        <v>0</v>
      </c>
      <c r="I94" s="87">
        <v>0</v>
      </c>
      <c r="J94" s="123">
        <v>127</v>
      </c>
      <c r="K94" s="47" t="s">
        <v>878</v>
      </c>
      <c r="L94" s="47">
        <v>0.54330708661417326</v>
      </c>
      <c r="M94" s="47">
        <v>0.1653543307086614</v>
      </c>
      <c r="N94" s="49">
        <v>0.25984251968503935</v>
      </c>
    </row>
    <row r="95" spans="1:14" x14ac:dyDescent="0.25">
      <c r="A95" s="74" t="s">
        <v>195</v>
      </c>
      <c r="B95" s="75" t="s">
        <v>196</v>
      </c>
      <c r="C95" s="76" t="s">
        <v>69</v>
      </c>
      <c r="D95" s="43">
        <v>60</v>
      </c>
      <c r="E95" s="47">
        <v>0.41666666666666663</v>
      </c>
      <c r="F95" s="48">
        <v>0.38333333333333336</v>
      </c>
      <c r="G95" s="195">
        <v>45</v>
      </c>
      <c r="H95" s="87">
        <v>0.55555555555555558</v>
      </c>
      <c r="I95" s="87">
        <v>0.91111111111111109</v>
      </c>
      <c r="J95" s="123">
        <v>91</v>
      </c>
      <c r="K95" s="47" t="s">
        <v>878</v>
      </c>
      <c r="L95" s="47">
        <v>0.58241758241758246</v>
      </c>
      <c r="M95" s="47">
        <v>0.17582417582417584</v>
      </c>
      <c r="N95" s="49">
        <v>0.21978021978021978</v>
      </c>
    </row>
    <row r="96" spans="1:14" x14ac:dyDescent="0.25">
      <c r="A96" s="74" t="s">
        <v>197</v>
      </c>
      <c r="B96" s="75" t="s">
        <v>198</v>
      </c>
      <c r="C96" s="76" t="s">
        <v>69</v>
      </c>
      <c r="D96" s="43">
        <v>127</v>
      </c>
      <c r="E96" s="47">
        <v>0.28346456692913385</v>
      </c>
      <c r="F96" s="48">
        <v>0.13385826771653542</v>
      </c>
      <c r="G96" s="195">
        <v>98</v>
      </c>
      <c r="H96" s="87">
        <v>0.36734693877551022</v>
      </c>
      <c r="I96" s="87">
        <v>0.82653061224489788</v>
      </c>
      <c r="J96" s="123">
        <v>207</v>
      </c>
      <c r="K96" s="47" t="s">
        <v>878</v>
      </c>
      <c r="L96" s="47">
        <v>0.59420289855072461</v>
      </c>
      <c r="M96" s="47">
        <v>0.16425120772946858</v>
      </c>
      <c r="N96" s="49">
        <v>0.22705314009661837</v>
      </c>
    </row>
    <row r="97" spans="1:14" x14ac:dyDescent="0.25">
      <c r="A97" s="74" t="s">
        <v>200</v>
      </c>
      <c r="B97" s="75" t="s">
        <v>201</v>
      </c>
      <c r="C97" s="76" t="s">
        <v>31</v>
      </c>
      <c r="D97" s="43">
        <v>107</v>
      </c>
      <c r="E97" s="47">
        <v>0.30841121495327101</v>
      </c>
      <c r="F97" s="48">
        <v>0.3364485981308411</v>
      </c>
      <c r="G97" s="195">
        <v>17</v>
      </c>
      <c r="H97" s="87">
        <v>0.52941176470588236</v>
      </c>
      <c r="I97" s="87">
        <v>0.82352941176470595</v>
      </c>
      <c r="J97" s="123">
        <v>278</v>
      </c>
      <c r="K97" s="47">
        <v>2.1582733812949638E-2</v>
      </c>
      <c r="L97" s="47">
        <v>0.5539568345323741</v>
      </c>
      <c r="M97" s="47">
        <v>0.23381294964028776</v>
      </c>
      <c r="N97" s="49">
        <v>0.18705035971223022</v>
      </c>
    </row>
    <row r="98" spans="1:14" x14ac:dyDescent="0.25">
      <c r="A98" s="74" t="s">
        <v>202</v>
      </c>
      <c r="B98" s="75" t="s">
        <v>203</v>
      </c>
      <c r="C98" s="76" t="s">
        <v>8</v>
      </c>
      <c r="D98" s="43">
        <v>74</v>
      </c>
      <c r="E98" s="47">
        <v>0.56756756756756754</v>
      </c>
      <c r="F98" s="48">
        <v>0.45945945945945943</v>
      </c>
      <c r="G98" s="195">
        <v>56</v>
      </c>
      <c r="H98" s="87">
        <v>0.375</v>
      </c>
      <c r="I98" s="87">
        <v>0.7321428571428571</v>
      </c>
      <c r="J98" s="123">
        <v>126</v>
      </c>
      <c r="K98" s="47" t="s">
        <v>878</v>
      </c>
      <c r="L98" s="47">
        <v>0.61111111111111116</v>
      </c>
      <c r="M98" s="47">
        <v>0.14285714285714288</v>
      </c>
      <c r="N98" s="49">
        <v>0.21428571428571427</v>
      </c>
    </row>
    <row r="99" spans="1:14" x14ac:dyDescent="0.25">
      <c r="A99" s="74" t="s">
        <v>204</v>
      </c>
      <c r="B99" s="75" t="s">
        <v>205</v>
      </c>
      <c r="C99" s="76" t="s">
        <v>14</v>
      </c>
      <c r="D99" s="43">
        <v>0</v>
      </c>
      <c r="E99" s="47">
        <v>0</v>
      </c>
      <c r="F99" s="48">
        <v>0</v>
      </c>
      <c r="G99" s="195">
        <v>0</v>
      </c>
      <c r="H99" s="87">
        <v>0</v>
      </c>
      <c r="I99" s="87">
        <v>0</v>
      </c>
      <c r="J99" s="123">
        <v>80</v>
      </c>
      <c r="K99" s="47">
        <v>0</v>
      </c>
      <c r="L99" s="47">
        <v>0.57499999999999996</v>
      </c>
      <c r="M99" s="47">
        <v>0.1</v>
      </c>
      <c r="N99" s="49">
        <v>0.27500000000000002</v>
      </c>
    </row>
    <row r="100" spans="1:14" x14ac:dyDescent="0.25">
      <c r="A100" s="74" t="s">
        <v>206</v>
      </c>
      <c r="B100" s="75" t="s">
        <v>207</v>
      </c>
      <c r="C100" s="76" t="s">
        <v>11</v>
      </c>
      <c r="D100" s="43">
        <v>33</v>
      </c>
      <c r="E100" s="47">
        <v>0.36363636363636365</v>
      </c>
      <c r="F100" s="48">
        <v>0.27272727272727271</v>
      </c>
      <c r="G100" s="195">
        <v>32</v>
      </c>
      <c r="H100" s="87">
        <v>0.34375</v>
      </c>
      <c r="I100" s="87">
        <v>0.875</v>
      </c>
      <c r="J100" s="123">
        <v>74</v>
      </c>
      <c r="K100" s="47" t="s">
        <v>878</v>
      </c>
      <c r="L100" s="47">
        <v>0.48648648648648646</v>
      </c>
      <c r="M100" s="47">
        <v>0.2567567567567568</v>
      </c>
      <c r="N100" s="49">
        <v>0.17567567567567569</v>
      </c>
    </row>
    <row r="101" spans="1:14" x14ac:dyDescent="0.25">
      <c r="A101" s="74" t="s">
        <v>208</v>
      </c>
      <c r="B101" s="75" t="s">
        <v>209</v>
      </c>
      <c r="C101" s="76" t="s">
        <v>31</v>
      </c>
      <c r="D101" s="43">
        <v>73</v>
      </c>
      <c r="E101" s="47">
        <v>0.36986301369863012</v>
      </c>
      <c r="F101" s="48">
        <v>0.23287671232876711</v>
      </c>
      <c r="G101" s="195">
        <v>35</v>
      </c>
      <c r="H101" s="87">
        <v>0.28571428571428575</v>
      </c>
      <c r="I101" s="87">
        <v>0.7142857142857143</v>
      </c>
      <c r="J101" s="123">
        <v>158</v>
      </c>
      <c r="K101" s="47">
        <v>0</v>
      </c>
      <c r="L101" s="47">
        <v>6.9620253164556958E-2</v>
      </c>
      <c r="M101" s="47">
        <v>1.2658227848101267E-2</v>
      </c>
      <c r="N101" s="49">
        <v>7.5949367088607597E-2</v>
      </c>
    </row>
    <row r="102" spans="1:14" x14ac:dyDescent="0.25">
      <c r="A102" s="74" t="s">
        <v>210</v>
      </c>
      <c r="B102" s="75" t="s">
        <v>211</v>
      </c>
      <c r="C102" s="76" t="s">
        <v>8</v>
      </c>
      <c r="D102" s="43">
        <v>118</v>
      </c>
      <c r="E102" s="47">
        <v>0.44067796610169496</v>
      </c>
      <c r="F102" s="48">
        <v>0.3135593220338983</v>
      </c>
      <c r="G102" s="195">
        <v>94</v>
      </c>
      <c r="H102" s="87">
        <v>0.38297872340425537</v>
      </c>
      <c r="I102" s="87">
        <v>0.84042553191489366</v>
      </c>
      <c r="J102" s="123">
        <v>224</v>
      </c>
      <c r="K102" s="47">
        <v>4.0178571428571432E-2</v>
      </c>
      <c r="L102" s="47">
        <v>0.60267857142857151</v>
      </c>
      <c r="M102" s="47">
        <v>0.16517857142857142</v>
      </c>
      <c r="N102" s="49">
        <v>0.16071428571428573</v>
      </c>
    </row>
    <row r="103" spans="1:14" x14ac:dyDescent="0.25">
      <c r="A103" s="74" t="s">
        <v>212</v>
      </c>
      <c r="B103" s="75" t="s">
        <v>213</v>
      </c>
      <c r="C103" s="76" t="s">
        <v>5</v>
      </c>
      <c r="D103" s="43">
        <v>40</v>
      </c>
      <c r="E103" s="47">
        <v>0.17499999999999999</v>
      </c>
      <c r="F103" s="48">
        <v>0.17499999999999999</v>
      </c>
      <c r="G103" s="195">
        <v>34</v>
      </c>
      <c r="H103" s="87">
        <v>0.44117647058823528</v>
      </c>
      <c r="I103" s="87">
        <v>0.79411764705882348</v>
      </c>
      <c r="J103" s="123">
        <v>101</v>
      </c>
      <c r="K103" s="47" t="s">
        <v>878</v>
      </c>
      <c r="L103" s="47">
        <v>0.59405940594059414</v>
      </c>
      <c r="M103" s="47">
        <v>0.15841584158415842</v>
      </c>
      <c r="N103" s="49">
        <v>0.21782178217821785</v>
      </c>
    </row>
    <row r="104" spans="1:14" x14ac:dyDescent="0.25">
      <c r="A104" s="74" t="s">
        <v>214</v>
      </c>
      <c r="B104" s="75" t="s">
        <v>215</v>
      </c>
      <c r="C104" s="76" t="s">
        <v>50</v>
      </c>
      <c r="D104" s="43">
        <v>65</v>
      </c>
      <c r="E104" s="47">
        <v>0.30769230769230771</v>
      </c>
      <c r="F104" s="48">
        <v>0.2153846153846154</v>
      </c>
      <c r="G104" s="195">
        <v>62</v>
      </c>
      <c r="H104" s="87">
        <v>0.46774193548387094</v>
      </c>
      <c r="I104" s="87">
        <v>0.91935483870967749</v>
      </c>
      <c r="J104" s="123">
        <v>131</v>
      </c>
      <c r="K104" s="47" t="s">
        <v>878</v>
      </c>
      <c r="L104" s="47">
        <v>0.57251908396946571</v>
      </c>
      <c r="M104" s="47">
        <v>0.1603053435114504</v>
      </c>
      <c r="N104" s="49">
        <v>0.21374045801526717</v>
      </c>
    </row>
    <row r="105" spans="1:14" x14ac:dyDescent="0.25">
      <c r="A105" s="74" t="s">
        <v>216</v>
      </c>
      <c r="B105" s="75" t="s">
        <v>217</v>
      </c>
      <c r="C105" s="76" t="s">
        <v>24</v>
      </c>
      <c r="D105" s="43">
        <v>12</v>
      </c>
      <c r="E105" s="47">
        <v>0.5</v>
      </c>
      <c r="F105" s="48" t="s">
        <v>878</v>
      </c>
      <c r="G105" s="195">
        <v>22</v>
      </c>
      <c r="H105" s="87">
        <v>0.36363636363636365</v>
      </c>
      <c r="I105" s="87">
        <v>0.68181818181818188</v>
      </c>
      <c r="J105" s="123">
        <v>41</v>
      </c>
      <c r="K105" s="47">
        <v>0</v>
      </c>
      <c r="L105" s="47">
        <v>0.5609756097560975</v>
      </c>
      <c r="M105" s="47">
        <v>0.17073170731707318</v>
      </c>
      <c r="N105" s="49">
        <v>0.24390243902439024</v>
      </c>
    </row>
    <row r="106" spans="1:14" x14ac:dyDescent="0.25">
      <c r="A106" s="74" t="s">
        <v>218</v>
      </c>
      <c r="B106" s="75" t="s">
        <v>219</v>
      </c>
      <c r="C106" s="76" t="s">
        <v>31</v>
      </c>
      <c r="D106" s="43">
        <v>106</v>
      </c>
      <c r="E106" s="47">
        <v>0.27358490566037735</v>
      </c>
      <c r="F106" s="48">
        <v>0.12264150943396226</v>
      </c>
      <c r="G106" s="195">
        <v>87</v>
      </c>
      <c r="H106" s="87">
        <v>0.39080459770114939</v>
      </c>
      <c r="I106" s="87">
        <v>0.7931034482758621</v>
      </c>
      <c r="J106" s="123">
        <v>185</v>
      </c>
      <c r="K106" s="47" t="s">
        <v>878</v>
      </c>
      <c r="L106" s="47">
        <v>0.63243243243243241</v>
      </c>
      <c r="M106" s="47">
        <v>0.16216216216216217</v>
      </c>
      <c r="N106" s="49">
        <v>0.18378378378378379</v>
      </c>
    </row>
    <row r="107" spans="1:14" x14ac:dyDescent="0.25">
      <c r="A107" s="74" t="s">
        <v>220</v>
      </c>
      <c r="B107" s="75" t="s">
        <v>221</v>
      </c>
      <c r="C107" s="76" t="s">
        <v>24</v>
      </c>
      <c r="D107" s="43">
        <v>138</v>
      </c>
      <c r="E107" s="47">
        <v>0.13043478260869565</v>
      </c>
      <c r="F107" s="48">
        <v>0.13768115942028986</v>
      </c>
      <c r="G107" s="195">
        <v>129</v>
      </c>
      <c r="H107" s="87">
        <v>0.43410852713178294</v>
      </c>
      <c r="I107" s="87">
        <v>0.84496124031007758</v>
      </c>
      <c r="J107" s="123">
        <v>224</v>
      </c>
      <c r="K107" s="47">
        <v>3.5714285714285719E-2</v>
      </c>
      <c r="L107" s="47">
        <v>0.5892857142857143</v>
      </c>
      <c r="M107" s="47">
        <v>0.20089285714285715</v>
      </c>
      <c r="N107" s="49">
        <v>0.17410714285714285</v>
      </c>
    </row>
    <row r="108" spans="1:14" x14ac:dyDescent="0.25">
      <c r="A108" s="74" t="s">
        <v>222</v>
      </c>
      <c r="B108" s="75" t="s">
        <v>223</v>
      </c>
      <c r="C108" s="76" t="s">
        <v>110</v>
      </c>
      <c r="D108" s="43">
        <v>78</v>
      </c>
      <c r="E108" s="47">
        <v>0.55128205128205132</v>
      </c>
      <c r="F108" s="48">
        <v>0.29487179487179488</v>
      </c>
      <c r="G108" s="195">
        <v>60</v>
      </c>
      <c r="H108" s="87">
        <v>0.5</v>
      </c>
      <c r="I108" s="87">
        <v>0.8</v>
      </c>
      <c r="J108" s="123">
        <v>166</v>
      </c>
      <c r="K108" s="47" t="s">
        <v>878</v>
      </c>
      <c r="L108" s="47">
        <v>0.62048192771084343</v>
      </c>
      <c r="M108" s="47">
        <v>0.15662650602409639</v>
      </c>
      <c r="N108" s="49">
        <v>0.16265060240963855</v>
      </c>
    </row>
    <row r="109" spans="1:14" x14ac:dyDescent="0.25">
      <c r="A109" s="74" t="s">
        <v>224</v>
      </c>
      <c r="B109" s="75" t="s">
        <v>225</v>
      </c>
      <c r="C109" s="76" t="s">
        <v>69</v>
      </c>
      <c r="D109" s="43">
        <v>43</v>
      </c>
      <c r="E109" s="47">
        <v>0.23255813953488372</v>
      </c>
      <c r="F109" s="48">
        <v>0.20930232558139536</v>
      </c>
      <c r="G109" s="195">
        <v>33</v>
      </c>
      <c r="H109" s="87">
        <v>0.30303030303030304</v>
      </c>
      <c r="I109" s="87">
        <v>0.87878787878787878</v>
      </c>
      <c r="J109" s="123">
        <v>88</v>
      </c>
      <c r="K109" s="47" t="s">
        <v>878</v>
      </c>
      <c r="L109" s="47">
        <v>0.63636363636363635</v>
      </c>
      <c r="M109" s="47">
        <v>0.15909090909090909</v>
      </c>
      <c r="N109" s="49">
        <v>0.17045454545454547</v>
      </c>
    </row>
    <row r="110" spans="1:14" x14ac:dyDescent="0.25">
      <c r="A110" s="74" t="s">
        <v>226</v>
      </c>
      <c r="B110" s="75" t="s">
        <v>227</v>
      </c>
      <c r="C110" s="76" t="s">
        <v>110</v>
      </c>
      <c r="D110" s="43">
        <v>225</v>
      </c>
      <c r="E110" s="47">
        <v>0.41333333333333333</v>
      </c>
      <c r="F110" s="48">
        <v>0.22222222222222221</v>
      </c>
      <c r="G110" s="195">
        <v>174</v>
      </c>
      <c r="H110" s="87">
        <v>0.58620689655172409</v>
      </c>
      <c r="I110" s="87">
        <v>0.82758620689655171</v>
      </c>
      <c r="J110" s="123">
        <v>486</v>
      </c>
      <c r="K110" s="47">
        <v>1.646090534979424E-2</v>
      </c>
      <c r="L110" s="47">
        <v>0.50205761316872421</v>
      </c>
      <c r="M110" s="47">
        <v>0.18930041152263374</v>
      </c>
      <c r="N110" s="49">
        <v>0.18930041152263374</v>
      </c>
    </row>
    <row r="111" spans="1:14" x14ac:dyDescent="0.25">
      <c r="A111" s="74" t="s">
        <v>228</v>
      </c>
      <c r="B111" s="75" t="s">
        <v>229</v>
      </c>
      <c r="C111" s="76" t="s">
        <v>24</v>
      </c>
      <c r="D111" s="43">
        <v>41</v>
      </c>
      <c r="E111" s="47">
        <v>0.48780487804878048</v>
      </c>
      <c r="F111" s="48" t="s">
        <v>878</v>
      </c>
      <c r="G111" s="195">
        <v>23</v>
      </c>
      <c r="H111" s="87">
        <v>0.30434782608695654</v>
      </c>
      <c r="I111" s="87">
        <v>0.82608695652173902</v>
      </c>
      <c r="J111" s="123">
        <v>78</v>
      </c>
      <c r="K111" s="47" t="s">
        <v>878</v>
      </c>
      <c r="L111" s="47">
        <v>0.60256410256410253</v>
      </c>
      <c r="M111" s="47">
        <v>0.16666666666666669</v>
      </c>
      <c r="N111" s="49">
        <v>0.21794871794871795</v>
      </c>
    </row>
    <row r="112" spans="1:14" x14ac:dyDescent="0.25">
      <c r="A112" s="74" t="s">
        <v>230</v>
      </c>
      <c r="B112" s="75" t="s">
        <v>231</v>
      </c>
      <c r="C112" s="76" t="s">
        <v>50</v>
      </c>
      <c r="D112" s="43">
        <v>37</v>
      </c>
      <c r="E112" s="47">
        <v>0.32432432432432434</v>
      </c>
      <c r="F112" s="48">
        <v>0.35135135135135137</v>
      </c>
      <c r="G112" s="195">
        <v>32</v>
      </c>
      <c r="H112" s="87">
        <v>0.40625</v>
      </c>
      <c r="I112" s="87">
        <v>0.8125</v>
      </c>
      <c r="J112" s="123">
        <v>66</v>
      </c>
      <c r="K112" s="47" t="s">
        <v>878</v>
      </c>
      <c r="L112" s="47">
        <v>0.45454545454545453</v>
      </c>
      <c r="M112" s="47">
        <v>0.22727272727272727</v>
      </c>
      <c r="N112" s="49">
        <v>0.18181818181818182</v>
      </c>
    </row>
    <row r="113" spans="1:14" x14ac:dyDescent="0.25">
      <c r="A113" s="74" t="s">
        <v>233</v>
      </c>
      <c r="B113" s="75" t="s">
        <v>234</v>
      </c>
      <c r="C113" s="76" t="s">
        <v>69</v>
      </c>
      <c r="D113" s="43">
        <v>96</v>
      </c>
      <c r="E113" s="47">
        <v>0.36458333333333337</v>
      </c>
      <c r="F113" s="48">
        <v>0.32291666666666663</v>
      </c>
      <c r="G113" s="195">
        <v>70</v>
      </c>
      <c r="H113" s="87">
        <v>0.38571428571428568</v>
      </c>
      <c r="I113" s="87">
        <v>0.77142857142857135</v>
      </c>
      <c r="J113" s="123">
        <v>164</v>
      </c>
      <c r="K113" s="47" t="s">
        <v>878</v>
      </c>
      <c r="L113" s="47">
        <v>0.48780487804878048</v>
      </c>
      <c r="M113" s="47">
        <v>0.14634146341463417</v>
      </c>
      <c r="N113" s="49">
        <v>0.1951219512195122</v>
      </c>
    </row>
    <row r="114" spans="1:14" x14ac:dyDescent="0.25">
      <c r="A114" s="74" t="s">
        <v>235</v>
      </c>
      <c r="B114" s="75" t="s">
        <v>236</v>
      </c>
      <c r="C114" s="76" t="s">
        <v>21</v>
      </c>
      <c r="D114" s="43">
        <v>59</v>
      </c>
      <c r="E114" s="47">
        <v>0.3559322033898305</v>
      </c>
      <c r="F114" s="48">
        <v>0.3559322033898305</v>
      </c>
      <c r="G114" s="195">
        <v>0</v>
      </c>
      <c r="H114" s="87">
        <v>0</v>
      </c>
      <c r="I114" s="87">
        <v>0</v>
      </c>
      <c r="J114" s="123">
        <v>124</v>
      </c>
      <c r="K114" s="47" t="s">
        <v>878</v>
      </c>
      <c r="L114" s="47">
        <v>0.52419354838709675</v>
      </c>
      <c r="M114" s="47">
        <v>0.23387096774193547</v>
      </c>
      <c r="N114" s="49">
        <v>0.20967741935483872</v>
      </c>
    </row>
    <row r="115" spans="1:14" x14ac:dyDescent="0.25">
      <c r="A115" s="74" t="s">
        <v>237</v>
      </c>
      <c r="B115" s="75" t="s">
        <v>238</v>
      </c>
      <c r="C115" s="76" t="s">
        <v>8</v>
      </c>
      <c r="D115" s="43">
        <v>18</v>
      </c>
      <c r="E115" s="47" t="s">
        <v>878</v>
      </c>
      <c r="F115" s="48">
        <v>0.27777777777777779</v>
      </c>
      <c r="G115" s="195">
        <v>48</v>
      </c>
      <c r="H115" s="87">
        <v>0.3125</v>
      </c>
      <c r="I115" s="87">
        <v>0.70833333333333326</v>
      </c>
      <c r="J115" s="123">
        <v>149</v>
      </c>
      <c r="K115" s="47" t="s">
        <v>878</v>
      </c>
      <c r="L115" s="47">
        <v>0.60402684563758391</v>
      </c>
      <c r="M115" s="47">
        <v>0.16107382550335572</v>
      </c>
      <c r="N115" s="49">
        <v>0.14093959731543623</v>
      </c>
    </row>
    <row r="116" spans="1:14" x14ac:dyDescent="0.25">
      <c r="A116" s="74" t="s">
        <v>239</v>
      </c>
      <c r="B116" s="75" t="s">
        <v>240</v>
      </c>
      <c r="C116" s="76" t="s">
        <v>11</v>
      </c>
      <c r="D116" s="43">
        <v>79</v>
      </c>
      <c r="E116" s="47">
        <v>0.36708860759493667</v>
      </c>
      <c r="F116" s="48">
        <v>0.32911392405063289</v>
      </c>
      <c r="G116" s="195">
        <v>59</v>
      </c>
      <c r="H116" s="87">
        <v>0.47457627118644069</v>
      </c>
      <c r="I116" s="87">
        <v>0.84745762711864403</v>
      </c>
      <c r="J116" s="123">
        <v>132</v>
      </c>
      <c r="K116" s="47" t="s">
        <v>878</v>
      </c>
      <c r="L116" s="47">
        <v>0.64393939393939392</v>
      </c>
      <c r="M116" s="47">
        <v>0.17424242424242425</v>
      </c>
      <c r="N116" s="49">
        <v>0.12121212121212122</v>
      </c>
    </row>
    <row r="117" spans="1:14" x14ac:dyDescent="0.25">
      <c r="A117" s="74" t="s">
        <v>241</v>
      </c>
      <c r="B117" s="77" t="s">
        <v>242</v>
      </c>
      <c r="C117" s="76" t="s">
        <v>50</v>
      </c>
      <c r="D117" s="43">
        <v>54</v>
      </c>
      <c r="E117" s="47">
        <v>0.37037037037037041</v>
      </c>
      <c r="F117" s="48">
        <v>0.33333333333333337</v>
      </c>
      <c r="G117" s="195">
        <v>48</v>
      </c>
      <c r="H117" s="87">
        <v>0.4375</v>
      </c>
      <c r="I117" s="87">
        <v>0.8125</v>
      </c>
      <c r="J117" s="123">
        <v>108</v>
      </c>
      <c r="K117" s="47" t="s">
        <v>878</v>
      </c>
      <c r="L117" s="47">
        <v>0.54629629629629628</v>
      </c>
      <c r="M117" s="47">
        <v>0.12037037037037036</v>
      </c>
      <c r="N117" s="49">
        <v>0.26851851851851849</v>
      </c>
    </row>
    <row r="118" spans="1:14" x14ac:dyDescent="0.25">
      <c r="A118" s="74" t="s">
        <v>243</v>
      </c>
      <c r="B118" s="75" t="s">
        <v>244</v>
      </c>
      <c r="C118" s="76" t="s">
        <v>31</v>
      </c>
      <c r="D118" s="43">
        <v>56</v>
      </c>
      <c r="E118" s="47">
        <v>0.4107142857142857</v>
      </c>
      <c r="F118" s="48">
        <v>0.21428571428571427</v>
      </c>
      <c r="G118" s="195">
        <v>23</v>
      </c>
      <c r="H118" s="87">
        <v>0.43478260869565216</v>
      </c>
      <c r="I118" s="87">
        <v>0.82608695652173902</v>
      </c>
      <c r="J118" s="123">
        <v>108</v>
      </c>
      <c r="K118" s="47" t="s">
        <v>878</v>
      </c>
      <c r="L118" s="47">
        <v>0.52777777777777779</v>
      </c>
      <c r="M118" s="47">
        <v>0.20370370370370369</v>
      </c>
      <c r="N118" s="49">
        <v>0.24074074074074073</v>
      </c>
    </row>
    <row r="119" spans="1:14" x14ac:dyDescent="0.25">
      <c r="A119" s="74" t="s">
        <v>245</v>
      </c>
      <c r="B119" s="75" t="s">
        <v>246</v>
      </c>
      <c r="C119" s="76" t="s">
        <v>110</v>
      </c>
      <c r="D119" s="43">
        <v>80</v>
      </c>
      <c r="E119" s="47">
        <v>0.45</v>
      </c>
      <c r="F119" s="48">
        <v>0.35</v>
      </c>
      <c r="G119" s="195">
        <v>41</v>
      </c>
      <c r="H119" s="87">
        <v>0.41463414634146339</v>
      </c>
      <c r="I119" s="87">
        <v>0.70731707317073178</v>
      </c>
      <c r="J119" s="123">
        <v>132</v>
      </c>
      <c r="K119" s="47">
        <v>0</v>
      </c>
      <c r="L119" s="47">
        <v>0.58333333333333337</v>
      </c>
      <c r="M119" s="47">
        <v>0.2196969696969697</v>
      </c>
      <c r="N119" s="49">
        <v>0.15909090909090909</v>
      </c>
    </row>
    <row r="120" spans="1:14" x14ac:dyDescent="0.25">
      <c r="A120" s="74" t="s">
        <v>247</v>
      </c>
      <c r="B120" s="75" t="s">
        <v>248</v>
      </c>
      <c r="C120" s="76" t="s">
        <v>24</v>
      </c>
      <c r="D120" s="43">
        <v>86</v>
      </c>
      <c r="E120" s="47">
        <v>0.45348837209302323</v>
      </c>
      <c r="F120" s="48">
        <v>0.46511627906976744</v>
      </c>
      <c r="G120" s="195">
        <v>62</v>
      </c>
      <c r="H120" s="87">
        <v>0.46774193548387094</v>
      </c>
      <c r="I120" s="87">
        <v>0.85483870967741937</v>
      </c>
      <c r="J120" s="123">
        <v>157</v>
      </c>
      <c r="K120" s="47" t="s">
        <v>878</v>
      </c>
      <c r="L120" s="47">
        <v>0.56050955414012738</v>
      </c>
      <c r="M120" s="47">
        <v>0.15923566878980891</v>
      </c>
      <c r="N120" s="49">
        <v>0.25477707006369427</v>
      </c>
    </row>
    <row r="121" spans="1:14" x14ac:dyDescent="0.25">
      <c r="A121" s="74" t="s">
        <v>249</v>
      </c>
      <c r="B121" s="75" t="s">
        <v>250</v>
      </c>
      <c r="C121" s="76" t="s">
        <v>8</v>
      </c>
      <c r="D121" s="43">
        <v>85</v>
      </c>
      <c r="E121" s="47">
        <v>0.29411764705882354</v>
      </c>
      <c r="F121" s="48">
        <v>0.22352941176470587</v>
      </c>
      <c r="G121" s="195">
        <v>72</v>
      </c>
      <c r="H121" s="87">
        <v>0.43055555555555558</v>
      </c>
      <c r="I121" s="87">
        <v>0.79166666666666674</v>
      </c>
      <c r="J121" s="123">
        <v>144</v>
      </c>
      <c r="K121" s="47" t="s">
        <v>878</v>
      </c>
      <c r="L121" s="47">
        <v>0.55555555555555558</v>
      </c>
      <c r="M121" s="47">
        <v>0.19444444444444442</v>
      </c>
      <c r="N121" s="49">
        <v>0.15277777777777779</v>
      </c>
    </row>
    <row r="122" spans="1:14" x14ac:dyDescent="0.25">
      <c r="A122" s="74" t="s">
        <v>251</v>
      </c>
      <c r="B122" s="75" t="s">
        <v>252</v>
      </c>
      <c r="C122" s="76" t="s">
        <v>31</v>
      </c>
      <c r="D122" s="43">
        <v>40</v>
      </c>
      <c r="E122" s="47">
        <v>0.35</v>
      </c>
      <c r="F122" s="48">
        <v>0.22500000000000001</v>
      </c>
      <c r="G122" s="195">
        <v>31</v>
      </c>
      <c r="H122" s="87">
        <v>0.45161290322580649</v>
      </c>
      <c r="I122" s="87">
        <v>0.77419354838709675</v>
      </c>
      <c r="J122" s="123">
        <v>60</v>
      </c>
      <c r="K122" s="47" t="s">
        <v>878</v>
      </c>
      <c r="L122" s="47">
        <v>0.51666666666666661</v>
      </c>
      <c r="M122" s="47">
        <v>0.28333333333333333</v>
      </c>
      <c r="N122" s="49">
        <v>0.15</v>
      </c>
    </row>
    <row r="123" spans="1:14" x14ac:dyDescent="0.25">
      <c r="A123" s="74" t="s">
        <v>254</v>
      </c>
      <c r="B123" s="75" t="s">
        <v>255</v>
      </c>
      <c r="C123" s="76" t="s">
        <v>21</v>
      </c>
      <c r="D123" s="43">
        <v>56</v>
      </c>
      <c r="E123" s="47">
        <v>0.26785714285714285</v>
      </c>
      <c r="F123" s="48">
        <v>0.26785714285714285</v>
      </c>
      <c r="G123" s="195">
        <v>53</v>
      </c>
      <c r="H123" s="87">
        <v>0.49056603773584906</v>
      </c>
      <c r="I123" s="87">
        <v>0.86792452830188682</v>
      </c>
      <c r="J123" s="123">
        <v>125</v>
      </c>
      <c r="K123" s="47" t="s">
        <v>878</v>
      </c>
      <c r="L123" s="47">
        <v>0.60799999999999998</v>
      </c>
      <c r="M123" s="47">
        <v>0.2</v>
      </c>
      <c r="N123" s="49">
        <v>0.16</v>
      </c>
    </row>
    <row r="124" spans="1:14" x14ac:dyDescent="0.25">
      <c r="A124" s="74" t="s">
        <v>256</v>
      </c>
      <c r="B124" s="77" t="s">
        <v>257</v>
      </c>
      <c r="C124" s="76" t="s">
        <v>50</v>
      </c>
      <c r="D124" s="43">
        <v>123</v>
      </c>
      <c r="E124" s="47">
        <v>0.41463414634146339</v>
      </c>
      <c r="F124" s="48">
        <v>0.35772357723577236</v>
      </c>
      <c r="G124" s="195">
        <v>12</v>
      </c>
      <c r="H124" s="87">
        <v>0.66666666666666674</v>
      </c>
      <c r="I124" s="87">
        <v>0.91666666666666674</v>
      </c>
      <c r="J124" s="123">
        <v>295</v>
      </c>
      <c r="K124" s="47" t="s">
        <v>878</v>
      </c>
      <c r="L124" s="47">
        <v>0.52881355932203389</v>
      </c>
      <c r="M124" s="47">
        <v>0.17966101694915251</v>
      </c>
      <c r="N124" s="49">
        <v>0.24067796610169492</v>
      </c>
    </row>
    <row r="125" spans="1:14" x14ac:dyDescent="0.25">
      <c r="A125" s="74" t="s">
        <v>258</v>
      </c>
      <c r="B125" s="75" t="s">
        <v>259</v>
      </c>
      <c r="C125" s="76" t="s">
        <v>50</v>
      </c>
      <c r="D125" s="43">
        <v>87</v>
      </c>
      <c r="E125" s="47">
        <v>0.18390804597701149</v>
      </c>
      <c r="F125" s="48">
        <v>0.13793103448275862</v>
      </c>
      <c r="G125" s="195">
        <v>84</v>
      </c>
      <c r="H125" s="87">
        <v>0.55952380952380953</v>
      </c>
      <c r="I125" s="87">
        <v>0.8928571428571429</v>
      </c>
      <c r="J125" s="123">
        <v>157</v>
      </c>
      <c r="K125" s="47" t="s">
        <v>878</v>
      </c>
      <c r="L125" s="47">
        <v>0.56687898089171973</v>
      </c>
      <c r="M125" s="47">
        <v>0.17834394904458598</v>
      </c>
      <c r="N125" s="49">
        <v>0.21019108280254778</v>
      </c>
    </row>
    <row r="126" spans="1:14" x14ac:dyDescent="0.25">
      <c r="A126" s="74" t="s">
        <v>260</v>
      </c>
      <c r="B126" s="75" t="s">
        <v>261</v>
      </c>
      <c r="C126" s="76" t="s">
        <v>11</v>
      </c>
      <c r="D126" s="43">
        <v>87</v>
      </c>
      <c r="E126" s="47">
        <v>0.42528735632183912</v>
      </c>
      <c r="F126" s="48">
        <v>0.21839080459770116</v>
      </c>
      <c r="G126" s="195">
        <v>56</v>
      </c>
      <c r="H126" s="87">
        <v>0.39285714285714285</v>
      </c>
      <c r="I126" s="87">
        <v>0.8214285714285714</v>
      </c>
      <c r="J126" s="123">
        <v>129</v>
      </c>
      <c r="K126" s="47">
        <v>6.9767441860465115E-2</v>
      </c>
      <c r="L126" s="47">
        <v>0.53488372093023262</v>
      </c>
      <c r="M126" s="47">
        <v>0.17829457364341084</v>
      </c>
      <c r="N126" s="49">
        <v>0.14728682170542634</v>
      </c>
    </row>
    <row r="127" spans="1:14" x14ac:dyDescent="0.25">
      <c r="A127" s="74" t="s">
        <v>262</v>
      </c>
      <c r="B127" s="75" t="s">
        <v>263</v>
      </c>
      <c r="C127" s="76" t="s">
        <v>24</v>
      </c>
      <c r="D127" s="43">
        <v>96</v>
      </c>
      <c r="E127" s="47">
        <v>0.3125</v>
      </c>
      <c r="F127" s="48">
        <v>0.41666666666666663</v>
      </c>
      <c r="G127" s="195">
        <v>93</v>
      </c>
      <c r="H127" s="87">
        <v>0.30107526881720431</v>
      </c>
      <c r="I127" s="87">
        <v>0.69892473118279563</v>
      </c>
      <c r="J127" s="123">
        <v>186</v>
      </c>
      <c r="K127" s="47" t="s">
        <v>878</v>
      </c>
      <c r="L127" s="47">
        <v>0.55913978494623651</v>
      </c>
      <c r="M127" s="47">
        <v>0.21505376344086019</v>
      </c>
      <c r="N127" s="49">
        <v>0.18279569892473119</v>
      </c>
    </row>
    <row r="128" spans="1:14" x14ac:dyDescent="0.25">
      <c r="A128" s="74" t="s">
        <v>264</v>
      </c>
      <c r="B128" s="75" t="s">
        <v>265</v>
      </c>
      <c r="C128" s="76" t="s">
        <v>14</v>
      </c>
      <c r="D128" s="43">
        <v>12</v>
      </c>
      <c r="E128" s="47" t="s">
        <v>878</v>
      </c>
      <c r="F128" s="48" t="s">
        <v>878</v>
      </c>
      <c r="G128" s="195">
        <v>0</v>
      </c>
      <c r="H128" s="87">
        <v>0</v>
      </c>
      <c r="I128" s="87">
        <v>0</v>
      </c>
      <c r="J128" s="123">
        <v>37</v>
      </c>
      <c r="K128" s="47" t="s">
        <v>878</v>
      </c>
      <c r="L128" s="47">
        <v>0.59459459459459463</v>
      </c>
      <c r="M128" s="47">
        <v>0.16216216216216217</v>
      </c>
      <c r="N128" s="49">
        <v>0.16216216216216217</v>
      </c>
    </row>
    <row r="129" spans="1:14" x14ac:dyDescent="0.25">
      <c r="A129" s="74" t="s">
        <v>266</v>
      </c>
      <c r="B129" s="75" t="s">
        <v>267</v>
      </c>
      <c r="C129" s="76" t="s">
        <v>21</v>
      </c>
      <c r="D129" s="43">
        <v>45</v>
      </c>
      <c r="E129" s="47">
        <v>0.51111111111111118</v>
      </c>
      <c r="F129" s="48" t="s">
        <v>878</v>
      </c>
      <c r="G129" s="195">
        <v>0</v>
      </c>
      <c r="H129" s="87">
        <v>0</v>
      </c>
      <c r="I129" s="87">
        <v>0</v>
      </c>
      <c r="J129" s="123">
        <v>113</v>
      </c>
      <c r="K129" s="47" t="s">
        <v>878</v>
      </c>
      <c r="L129" s="47">
        <v>0.61061946902654862</v>
      </c>
      <c r="M129" s="47">
        <v>0.18584070796460178</v>
      </c>
      <c r="N129" s="49">
        <v>0.16814159292035399</v>
      </c>
    </row>
    <row r="130" spans="1:14" x14ac:dyDescent="0.25">
      <c r="A130" s="74" t="s">
        <v>268</v>
      </c>
      <c r="B130" s="75" t="s">
        <v>269</v>
      </c>
      <c r="C130" s="76" t="s">
        <v>24</v>
      </c>
      <c r="D130" s="43">
        <v>58</v>
      </c>
      <c r="E130" s="47">
        <v>0.44827586206896552</v>
      </c>
      <c r="F130" s="48">
        <v>0.27586206896551724</v>
      </c>
      <c r="G130" s="195">
        <v>59</v>
      </c>
      <c r="H130" s="87">
        <v>0.40677966101694912</v>
      </c>
      <c r="I130" s="87">
        <v>0.79661016949152541</v>
      </c>
      <c r="J130" s="123">
        <v>164</v>
      </c>
      <c r="K130" s="47" t="s">
        <v>878</v>
      </c>
      <c r="L130" s="47">
        <v>0.62195121951219512</v>
      </c>
      <c r="M130" s="47">
        <v>0.1524390243902439</v>
      </c>
      <c r="N130" s="49">
        <v>0.20121951219512194</v>
      </c>
    </row>
    <row r="131" spans="1:14" x14ac:dyDescent="0.25">
      <c r="A131" s="74" t="s">
        <v>270</v>
      </c>
      <c r="B131" s="75" t="s">
        <v>271</v>
      </c>
      <c r="C131" s="76" t="s">
        <v>8</v>
      </c>
      <c r="D131" s="43">
        <v>97</v>
      </c>
      <c r="E131" s="47">
        <v>0.12371134020618557</v>
      </c>
      <c r="F131" s="48">
        <v>0.15463917525773196</v>
      </c>
      <c r="G131" s="195" t="s">
        <v>878</v>
      </c>
      <c r="H131" s="87">
        <v>0</v>
      </c>
      <c r="I131" s="87">
        <v>0</v>
      </c>
      <c r="J131" s="123">
        <v>185</v>
      </c>
      <c r="K131" s="47">
        <v>3.2432432432432434E-2</v>
      </c>
      <c r="L131" s="47">
        <v>0.59459459459459463</v>
      </c>
      <c r="M131" s="47">
        <v>0.1891891891891892</v>
      </c>
      <c r="N131" s="49">
        <v>0.16756756756756758</v>
      </c>
    </row>
    <row r="132" spans="1:14" x14ac:dyDescent="0.25">
      <c r="A132" s="74" t="s">
        <v>272</v>
      </c>
      <c r="B132" s="77" t="s">
        <v>273</v>
      </c>
      <c r="C132" s="76" t="s">
        <v>8</v>
      </c>
      <c r="D132" s="43">
        <v>77</v>
      </c>
      <c r="E132" s="47">
        <v>0.35064935064935066</v>
      </c>
      <c r="F132" s="48">
        <v>0.23376623376623379</v>
      </c>
      <c r="G132" s="195">
        <v>66</v>
      </c>
      <c r="H132" s="87">
        <v>0.45454545454545453</v>
      </c>
      <c r="I132" s="87">
        <v>0.83333333333333326</v>
      </c>
      <c r="J132" s="123">
        <v>175</v>
      </c>
      <c r="K132" s="47">
        <v>2.8571428571428571E-2</v>
      </c>
      <c r="L132" s="47">
        <v>0.63428571428571434</v>
      </c>
      <c r="M132" s="47">
        <v>0.15428571428571428</v>
      </c>
      <c r="N132" s="49">
        <v>0.15428571428571428</v>
      </c>
    </row>
    <row r="133" spans="1:14" x14ac:dyDescent="0.25">
      <c r="A133" s="74" t="s">
        <v>274</v>
      </c>
      <c r="B133" s="75" t="s">
        <v>275</v>
      </c>
      <c r="C133" s="76" t="s">
        <v>110</v>
      </c>
      <c r="D133" s="43">
        <v>62</v>
      </c>
      <c r="E133" s="47">
        <v>0.43548387096774194</v>
      </c>
      <c r="F133" s="48">
        <v>0.19354838709677419</v>
      </c>
      <c r="G133" s="195">
        <v>49</v>
      </c>
      <c r="H133" s="87">
        <v>0.44897959183673469</v>
      </c>
      <c r="I133" s="87">
        <v>0.79591836734693866</v>
      </c>
      <c r="J133" s="123">
        <v>107</v>
      </c>
      <c r="K133" s="47" t="s">
        <v>878</v>
      </c>
      <c r="L133" s="47">
        <v>0.50467289719626163</v>
      </c>
      <c r="M133" s="47">
        <v>0.23364485981308414</v>
      </c>
      <c r="N133" s="49">
        <v>0.21495327102803738</v>
      </c>
    </row>
    <row r="134" spans="1:14" x14ac:dyDescent="0.25">
      <c r="A134" s="74" t="s">
        <v>276</v>
      </c>
      <c r="B134" s="75" t="s">
        <v>277</v>
      </c>
      <c r="C134" s="76" t="s">
        <v>14</v>
      </c>
      <c r="D134" s="43">
        <v>99</v>
      </c>
      <c r="E134" s="47">
        <v>0.32323232323232326</v>
      </c>
      <c r="F134" s="48">
        <v>0.39393939393939392</v>
      </c>
      <c r="G134" s="195">
        <v>88</v>
      </c>
      <c r="H134" s="87">
        <v>0.38636363636363635</v>
      </c>
      <c r="I134" s="87">
        <v>0.81818181818181812</v>
      </c>
      <c r="J134" s="123">
        <v>164</v>
      </c>
      <c r="K134" s="47">
        <v>3.6585365853658541E-2</v>
      </c>
      <c r="L134" s="47">
        <v>0.58536585365853666</v>
      </c>
      <c r="M134" s="47">
        <v>0.18292682926829268</v>
      </c>
      <c r="N134" s="49">
        <v>0.1951219512195122</v>
      </c>
    </row>
    <row r="135" spans="1:14" x14ac:dyDescent="0.25">
      <c r="A135" s="74" t="s">
        <v>278</v>
      </c>
      <c r="B135" s="75" t="s">
        <v>279</v>
      </c>
      <c r="C135" s="76" t="s">
        <v>31</v>
      </c>
      <c r="D135" s="43">
        <v>78</v>
      </c>
      <c r="E135" s="47">
        <v>0.33333333333333337</v>
      </c>
      <c r="F135" s="48">
        <v>0.11538461538461538</v>
      </c>
      <c r="G135" s="195">
        <v>66</v>
      </c>
      <c r="H135" s="87">
        <v>0.37878787878787873</v>
      </c>
      <c r="I135" s="87">
        <v>0.78787878787878785</v>
      </c>
      <c r="J135" s="123">
        <v>111</v>
      </c>
      <c r="K135" s="47">
        <v>0</v>
      </c>
      <c r="L135" s="47">
        <v>0.59459459459459463</v>
      </c>
      <c r="M135" s="47">
        <v>0.17117117117117117</v>
      </c>
      <c r="N135" s="49">
        <v>0.23423423423423423</v>
      </c>
    </row>
    <row r="136" spans="1:14" x14ac:dyDescent="0.25">
      <c r="A136" s="74" t="s">
        <v>280</v>
      </c>
      <c r="B136" s="75" t="s">
        <v>281</v>
      </c>
      <c r="C136" s="76" t="s">
        <v>31</v>
      </c>
      <c r="D136" s="43">
        <v>25</v>
      </c>
      <c r="E136" s="47">
        <v>0.28000000000000003</v>
      </c>
      <c r="F136" s="48" t="s">
        <v>878</v>
      </c>
      <c r="G136" s="195">
        <v>24</v>
      </c>
      <c r="H136" s="87">
        <v>0.5</v>
      </c>
      <c r="I136" s="87">
        <v>0.79166666666666674</v>
      </c>
      <c r="J136" s="123">
        <v>43</v>
      </c>
      <c r="K136" s="47" t="s">
        <v>878</v>
      </c>
      <c r="L136" s="47">
        <v>0.76744186046511631</v>
      </c>
      <c r="M136" s="47">
        <v>4.6511627906976744E-2</v>
      </c>
      <c r="N136" s="49">
        <v>0.16279069767441862</v>
      </c>
    </row>
    <row r="137" spans="1:14" x14ac:dyDescent="0.25">
      <c r="A137" s="74" t="s">
        <v>282</v>
      </c>
      <c r="B137" s="75" t="s">
        <v>283</v>
      </c>
      <c r="C137" s="76" t="s">
        <v>24</v>
      </c>
      <c r="D137" s="43">
        <v>56</v>
      </c>
      <c r="E137" s="47">
        <v>0.44642857142857145</v>
      </c>
      <c r="F137" s="48">
        <v>0.25</v>
      </c>
      <c r="G137" s="195">
        <v>45</v>
      </c>
      <c r="H137" s="87">
        <v>0.35555555555555557</v>
      </c>
      <c r="I137" s="87">
        <v>0.71111111111111114</v>
      </c>
      <c r="J137" s="123">
        <v>111</v>
      </c>
      <c r="K137" s="47" t="s">
        <v>878</v>
      </c>
      <c r="L137" s="47">
        <v>0.5855855855855856</v>
      </c>
      <c r="M137" s="47">
        <v>0.2162162162162162</v>
      </c>
      <c r="N137" s="49">
        <v>0.14414414414414414</v>
      </c>
    </row>
    <row r="138" spans="1:14" x14ac:dyDescent="0.25">
      <c r="A138" s="74" t="s">
        <v>284</v>
      </c>
      <c r="B138" s="75" t="s">
        <v>285</v>
      </c>
      <c r="C138" s="76" t="s">
        <v>69</v>
      </c>
      <c r="D138" s="43">
        <v>87</v>
      </c>
      <c r="E138" s="47">
        <v>0.39080459770114939</v>
      </c>
      <c r="F138" s="48">
        <v>0.57471264367816088</v>
      </c>
      <c r="G138" s="195">
        <v>79</v>
      </c>
      <c r="H138" s="87">
        <v>0.27848101265822783</v>
      </c>
      <c r="I138" s="87">
        <v>0.77215189873417733</v>
      </c>
      <c r="J138" s="123">
        <v>128</v>
      </c>
      <c r="K138" s="47" t="s">
        <v>878</v>
      </c>
      <c r="L138" s="47">
        <v>0.5703125</v>
      </c>
      <c r="M138" s="47">
        <v>0.1796875</v>
      </c>
      <c r="N138" s="49">
        <v>0.203125</v>
      </c>
    </row>
    <row r="139" spans="1:14" x14ac:dyDescent="0.25">
      <c r="A139" s="74" t="s">
        <v>286</v>
      </c>
      <c r="B139" s="75" t="s">
        <v>287</v>
      </c>
      <c r="C139" s="76" t="s">
        <v>24</v>
      </c>
      <c r="D139" s="43">
        <v>112</v>
      </c>
      <c r="E139" s="47">
        <v>0.45535714285714285</v>
      </c>
      <c r="F139" s="48">
        <v>0.29464285714285715</v>
      </c>
      <c r="G139" s="195">
        <v>84</v>
      </c>
      <c r="H139" s="87">
        <v>0.33333333333333337</v>
      </c>
      <c r="I139" s="87">
        <v>0.66666666666666674</v>
      </c>
      <c r="J139" s="123">
        <v>168</v>
      </c>
      <c r="K139" s="47">
        <v>2.9761904761904764E-2</v>
      </c>
      <c r="L139" s="47">
        <v>0.54761904761904756</v>
      </c>
      <c r="M139" s="47">
        <v>0.19047619047619047</v>
      </c>
      <c r="N139" s="49">
        <v>0.22023809523809526</v>
      </c>
    </row>
    <row r="140" spans="1:14" x14ac:dyDescent="0.25">
      <c r="A140" s="74" t="s">
        <v>288</v>
      </c>
      <c r="B140" s="75" t="s">
        <v>289</v>
      </c>
      <c r="C140" s="76" t="s">
        <v>14</v>
      </c>
      <c r="D140" s="43">
        <v>84</v>
      </c>
      <c r="E140" s="47">
        <v>0.33333333333333337</v>
      </c>
      <c r="F140" s="48">
        <v>0.10714285714285714</v>
      </c>
      <c r="G140" s="195">
        <v>86</v>
      </c>
      <c r="H140" s="87">
        <v>0.47674418604651164</v>
      </c>
      <c r="I140" s="87">
        <v>0.87209302325581395</v>
      </c>
      <c r="J140" s="123">
        <v>152</v>
      </c>
      <c r="K140" s="47" t="s">
        <v>878</v>
      </c>
      <c r="L140" s="47">
        <v>0.50657894736842102</v>
      </c>
      <c r="M140" s="47">
        <v>0.17105263157894737</v>
      </c>
      <c r="N140" s="49">
        <v>0.30263157894736842</v>
      </c>
    </row>
    <row r="141" spans="1:14" x14ac:dyDescent="0.25">
      <c r="A141" s="74" t="s">
        <v>290</v>
      </c>
      <c r="B141" s="75" t="s">
        <v>291</v>
      </c>
      <c r="C141" s="76" t="s">
        <v>8</v>
      </c>
      <c r="D141" s="43">
        <v>70</v>
      </c>
      <c r="E141" s="47">
        <v>0.31428571428571428</v>
      </c>
      <c r="F141" s="48">
        <v>0.21428571428571427</v>
      </c>
      <c r="G141" s="195">
        <v>47</v>
      </c>
      <c r="H141" s="87">
        <v>0.51063829787234039</v>
      </c>
      <c r="I141" s="87">
        <v>0.85106382978723405</v>
      </c>
      <c r="J141" s="123">
        <v>202</v>
      </c>
      <c r="K141" s="47">
        <v>2.4752475247524754E-2</v>
      </c>
      <c r="L141" s="47">
        <v>0.50990099009900991</v>
      </c>
      <c r="M141" s="47">
        <v>0.2722772277227723</v>
      </c>
      <c r="N141" s="49">
        <v>0.19306930693069307</v>
      </c>
    </row>
    <row r="142" spans="1:14" x14ac:dyDescent="0.25">
      <c r="A142" s="74" t="s">
        <v>292</v>
      </c>
      <c r="B142" s="75" t="s">
        <v>293</v>
      </c>
      <c r="C142" s="76" t="s">
        <v>31</v>
      </c>
      <c r="D142" s="43">
        <v>51</v>
      </c>
      <c r="E142" s="47">
        <v>0.23529411764705885</v>
      </c>
      <c r="F142" s="48">
        <v>0.23529411764705885</v>
      </c>
      <c r="G142" s="195">
        <v>50</v>
      </c>
      <c r="H142" s="87">
        <v>0.34</v>
      </c>
      <c r="I142" s="87">
        <v>0.74</v>
      </c>
      <c r="J142" s="123">
        <v>99</v>
      </c>
      <c r="K142" s="47" t="s">
        <v>878</v>
      </c>
      <c r="L142" s="47">
        <v>0.65656565656565657</v>
      </c>
      <c r="M142" s="47">
        <v>0.16161616161616163</v>
      </c>
      <c r="N142" s="49">
        <v>0.17171717171717174</v>
      </c>
    </row>
    <row r="143" spans="1:14" x14ac:dyDescent="0.25">
      <c r="A143" s="74" t="s">
        <v>294</v>
      </c>
      <c r="B143" s="75" t="s">
        <v>295</v>
      </c>
      <c r="C143" s="76" t="s">
        <v>24</v>
      </c>
      <c r="D143" s="43">
        <v>90</v>
      </c>
      <c r="E143" s="47">
        <v>0.38888888888888884</v>
      </c>
      <c r="F143" s="48">
        <v>0.26666666666666666</v>
      </c>
      <c r="G143" s="195">
        <v>88</v>
      </c>
      <c r="H143" s="87">
        <v>0.29545454545454547</v>
      </c>
      <c r="I143" s="87">
        <v>0.73863636363636365</v>
      </c>
      <c r="J143" s="123">
        <v>208</v>
      </c>
      <c r="K143" s="47" t="s">
        <v>878</v>
      </c>
      <c r="L143" s="47">
        <v>0.51442307692307698</v>
      </c>
      <c r="M143" s="47">
        <v>0.19711538461538461</v>
      </c>
      <c r="N143" s="49">
        <v>0.25480769230769229</v>
      </c>
    </row>
    <row r="144" spans="1:14" x14ac:dyDescent="0.25">
      <c r="A144" s="74" t="s">
        <v>296</v>
      </c>
      <c r="B144" s="75" t="s">
        <v>297</v>
      </c>
      <c r="C144" s="76" t="s">
        <v>5</v>
      </c>
      <c r="D144" s="43">
        <v>19</v>
      </c>
      <c r="E144" s="47">
        <v>0.36842105263157898</v>
      </c>
      <c r="F144" s="48" t="s">
        <v>878</v>
      </c>
      <c r="G144" s="195">
        <v>16</v>
      </c>
      <c r="H144" s="87">
        <v>0.1875</v>
      </c>
      <c r="I144" s="87">
        <v>0.625</v>
      </c>
      <c r="J144" s="123">
        <v>37</v>
      </c>
      <c r="K144" s="47" t="s">
        <v>878</v>
      </c>
      <c r="L144" s="47">
        <v>0.54054054054054057</v>
      </c>
      <c r="M144" s="47">
        <v>8.1081081081081086E-2</v>
      </c>
      <c r="N144" s="49">
        <v>0.35135135135135137</v>
      </c>
    </row>
    <row r="145" spans="1:14" x14ac:dyDescent="0.25">
      <c r="A145" s="74" t="s">
        <v>298</v>
      </c>
      <c r="B145" s="75" t="s">
        <v>299</v>
      </c>
      <c r="C145" s="76" t="s">
        <v>11</v>
      </c>
      <c r="D145" s="43">
        <v>117</v>
      </c>
      <c r="E145" s="47">
        <v>0.40170940170940173</v>
      </c>
      <c r="F145" s="48">
        <v>0.29059829059829062</v>
      </c>
      <c r="G145" s="195">
        <v>83</v>
      </c>
      <c r="H145" s="87">
        <v>0.44578313253012047</v>
      </c>
      <c r="I145" s="87">
        <v>0.80722891566265065</v>
      </c>
      <c r="J145" s="123">
        <v>219</v>
      </c>
      <c r="K145" s="47">
        <v>3.1963470319634701E-2</v>
      </c>
      <c r="L145" s="47">
        <v>0.58904109589041098</v>
      </c>
      <c r="M145" s="47">
        <v>0.14611872146118721</v>
      </c>
      <c r="N145" s="49">
        <v>0.14155251141552511</v>
      </c>
    </row>
    <row r="146" spans="1:14" x14ac:dyDescent="0.25">
      <c r="A146" s="74" t="s">
        <v>300</v>
      </c>
      <c r="B146" s="75" t="s">
        <v>301</v>
      </c>
      <c r="C146" s="76" t="s">
        <v>5</v>
      </c>
      <c r="D146" s="43">
        <v>64</v>
      </c>
      <c r="E146" s="47">
        <v>0.3125</v>
      </c>
      <c r="F146" s="48">
        <v>0.109375</v>
      </c>
      <c r="G146" s="195">
        <v>60</v>
      </c>
      <c r="H146" s="87">
        <v>0.33333333333333337</v>
      </c>
      <c r="I146" s="87">
        <v>0.85</v>
      </c>
      <c r="J146" s="123">
        <v>106</v>
      </c>
      <c r="K146" s="47" t="s">
        <v>878</v>
      </c>
      <c r="L146" s="47">
        <v>0.63207547169811318</v>
      </c>
      <c r="M146" s="47">
        <v>0.17924528301886791</v>
      </c>
      <c r="N146" s="49">
        <v>0.15094339622641509</v>
      </c>
    </row>
    <row r="147" spans="1:14" x14ac:dyDescent="0.25">
      <c r="A147" s="74" t="s">
        <v>302</v>
      </c>
      <c r="B147" s="75" t="s">
        <v>303</v>
      </c>
      <c r="C147" s="76" t="s">
        <v>5</v>
      </c>
      <c r="D147" s="43">
        <v>83</v>
      </c>
      <c r="E147" s="47">
        <v>0.3253012048192771</v>
      </c>
      <c r="F147" s="48">
        <v>0.25301204819277107</v>
      </c>
      <c r="G147" s="195">
        <v>58</v>
      </c>
      <c r="H147" s="87">
        <v>0.31034482758620691</v>
      </c>
      <c r="I147" s="87">
        <v>0.77586206896551735</v>
      </c>
      <c r="J147" s="123">
        <v>177</v>
      </c>
      <c r="K147" s="47" t="s">
        <v>878</v>
      </c>
      <c r="L147" s="47">
        <v>0.49152542372881358</v>
      </c>
      <c r="M147" s="47">
        <v>0.22033898305084748</v>
      </c>
      <c r="N147" s="49">
        <v>0.23163841807909605</v>
      </c>
    </row>
    <row r="148" spans="1:14" x14ac:dyDescent="0.25">
      <c r="A148" s="74" t="s">
        <v>304</v>
      </c>
      <c r="B148" s="75" t="s">
        <v>305</v>
      </c>
      <c r="C148" s="76" t="s">
        <v>5</v>
      </c>
      <c r="D148" s="43">
        <v>47</v>
      </c>
      <c r="E148" s="47">
        <v>0.4042553191489362</v>
      </c>
      <c r="F148" s="48">
        <v>0.10638297872340426</v>
      </c>
      <c r="G148" s="195">
        <v>45</v>
      </c>
      <c r="H148" s="87">
        <v>0.48888888888888887</v>
      </c>
      <c r="I148" s="87">
        <v>0.91111111111111109</v>
      </c>
      <c r="J148" s="123">
        <v>78</v>
      </c>
      <c r="K148" s="47" t="s">
        <v>878</v>
      </c>
      <c r="L148" s="47">
        <v>0.51282051282051289</v>
      </c>
      <c r="M148" s="47">
        <v>0.17948717948717949</v>
      </c>
      <c r="N148" s="49">
        <v>0.25641025641025644</v>
      </c>
    </row>
    <row r="149" spans="1:14" x14ac:dyDescent="0.25">
      <c r="A149" s="74" t="s">
        <v>306</v>
      </c>
      <c r="B149" s="75" t="s">
        <v>307</v>
      </c>
      <c r="C149" s="76" t="s">
        <v>5</v>
      </c>
      <c r="D149" s="43">
        <v>27</v>
      </c>
      <c r="E149" s="47">
        <v>0.5185185185185186</v>
      </c>
      <c r="F149" s="48">
        <v>0.29629629629629628</v>
      </c>
      <c r="G149" s="195">
        <v>21</v>
      </c>
      <c r="H149" s="87">
        <v>0.28571428571428575</v>
      </c>
      <c r="I149" s="87">
        <v>0.90476190476190477</v>
      </c>
      <c r="J149" s="123">
        <v>48</v>
      </c>
      <c r="K149" s="47" t="s">
        <v>878</v>
      </c>
      <c r="L149" s="47">
        <v>0.47916666666666663</v>
      </c>
      <c r="M149" s="47">
        <v>0.1875</v>
      </c>
      <c r="N149" s="49">
        <v>0.20833333333333331</v>
      </c>
    </row>
    <row r="150" spans="1:14" x14ac:dyDescent="0.25">
      <c r="A150" s="74" t="s">
        <v>308</v>
      </c>
      <c r="B150" s="75" t="s">
        <v>309</v>
      </c>
      <c r="C150" s="76" t="s">
        <v>31</v>
      </c>
      <c r="D150" s="43">
        <v>76</v>
      </c>
      <c r="E150" s="47">
        <v>0.40789473684210525</v>
      </c>
      <c r="F150" s="48">
        <v>0.4210526315789474</v>
      </c>
      <c r="G150" s="195">
        <v>43</v>
      </c>
      <c r="H150" s="87">
        <v>0.32558139534883723</v>
      </c>
      <c r="I150" s="87">
        <v>0.67441860465116277</v>
      </c>
      <c r="J150" s="123">
        <v>131</v>
      </c>
      <c r="K150" s="47">
        <v>3.8167938931297711E-2</v>
      </c>
      <c r="L150" s="47">
        <v>0.48091603053435117</v>
      </c>
      <c r="M150" s="47">
        <v>0.1603053435114504</v>
      </c>
      <c r="N150" s="49">
        <v>0.29770992366412213</v>
      </c>
    </row>
    <row r="151" spans="1:14" x14ac:dyDescent="0.25">
      <c r="A151" s="74" t="s">
        <v>310</v>
      </c>
      <c r="B151" s="75" t="s">
        <v>311</v>
      </c>
      <c r="C151" s="76" t="s">
        <v>5</v>
      </c>
      <c r="D151" s="43">
        <v>29</v>
      </c>
      <c r="E151" s="47" t="s">
        <v>878</v>
      </c>
      <c r="F151" s="48" t="s">
        <v>878</v>
      </c>
      <c r="G151" s="195">
        <v>30</v>
      </c>
      <c r="H151" s="87">
        <v>0.46666666666666662</v>
      </c>
      <c r="I151" s="87">
        <v>0.8666666666666667</v>
      </c>
      <c r="J151" s="123">
        <v>63</v>
      </c>
      <c r="K151" s="47" t="s">
        <v>878</v>
      </c>
      <c r="L151" s="47">
        <v>0.55555555555555558</v>
      </c>
      <c r="M151" s="47">
        <v>0.14285714285714288</v>
      </c>
      <c r="N151" s="49">
        <v>0.25396825396825395</v>
      </c>
    </row>
    <row r="152" spans="1:14" x14ac:dyDescent="0.25">
      <c r="A152" s="74" t="s">
        <v>312</v>
      </c>
      <c r="B152" s="75" t="s">
        <v>313</v>
      </c>
      <c r="C152" s="76" t="s">
        <v>31</v>
      </c>
      <c r="D152" s="43" t="s">
        <v>878</v>
      </c>
      <c r="E152" s="47">
        <v>0</v>
      </c>
      <c r="F152" s="48">
        <v>0</v>
      </c>
      <c r="G152" s="195">
        <v>0</v>
      </c>
      <c r="H152" s="87">
        <v>0</v>
      </c>
      <c r="I152" s="87">
        <v>0</v>
      </c>
      <c r="J152" s="123" t="s">
        <v>878</v>
      </c>
      <c r="K152" s="47">
        <v>0</v>
      </c>
      <c r="L152" s="47">
        <v>0</v>
      </c>
      <c r="M152" s="47">
        <v>0</v>
      </c>
      <c r="N152" s="49" t="s">
        <v>878</v>
      </c>
    </row>
    <row r="153" spans="1:14" x14ac:dyDescent="0.25">
      <c r="A153" s="74" t="s">
        <v>314</v>
      </c>
      <c r="B153" s="75" t="s">
        <v>315</v>
      </c>
      <c r="C153" s="76" t="s">
        <v>31</v>
      </c>
      <c r="D153" s="43">
        <v>53</v>
      </c>
      <c r="E153" s="47">
        <v>0.47169811320754718</v>
      </c>
      <c r="F153" s="48">
        <v>0.28301886792452829</v>
      </c>
      <c r="G153" s="195">
        <v>40</v>
      </c>
      <c r="H153" s="87">
        <v>0.27500000000000002</v>
      </c>
      <c r="I153" s="87">
        <v>0.72499999999999998</v>
      </c>
      <c r="J153" s="123">
        <v>117</v>
      </c>
      <c r="K153" s="47" t="s">
        <v>878</v>
      </c>
      <c r="L153" s="47">
        <v>0.57264957264957272</v>
      </c>
      <c r="M153" s="47">
        <v>0.17094017094017094</v>
      </c>
      <c r="N153" s="49">
        <v>0.1965811965811966</v>
      </c>
    </row>
    <row r="154" spans="1:14" x14ac:dyDescent="0.25">
      <c r="A154" s="74" t="s">
        <v>316</v>
      </c>
      <c r="B154" s="75" t="s">
        <v>317</v>
      </c>
      <c r="C154" s="76" t="s">
        <v>8</v>
      </c>
      <c r="D154" s="43">
        <v>60</v>
      </c>
      <c r="E154" s="47">
        <v>0.35</v>
      </c>
      <c r="F154" s="48">
        <v>0.36666666666666664</v>
      </c>
      <c r="G154" s="195">
        <v>48</v>
      </c>
      <c r="H154" s="87">
        <v>0.16666666666666669</v>
      </c>
      <c r="I154" s="87">
        <v>0.77083333333333326</v>
      </c>
      <c r="J154" s="123">
        <v>84</v>
      </c>
      <c r="K154" s="47" t="s">
        <v>878</v>
      </c>
      <c r="L154" s="47">
        <v>0.59523809523809523</v>
      </c>
      <c r="M154" s="47">
        <v>0.20238095238095238</v>
      </c>
      <c r="N154" s="49">
        <v>0.17857142857142858</v>
      </c>
    </row>
    <row r="155" spans="1:14" x14ac:dyDescent="0.25">
      <c r="A155" s="74" t="s">
        <v>318</v>
      </c>
      <c r="B155" s="75" t="s">
        <v>319</v>
      </c>
      <c r="C155" s="76" t="s">
        <v>31</v>
      </c>
      <c r="D155" s="43">
        <v>57</v>
      </c>
      <c r="E155" s="47">
        <v>0.22807017543859651</v>
      </c>
      <c r="F155" s="48">
        <v>0.2807017543859649</v>
      </c>
      <c r="G155" s="195">
        <v>52</v>
      </c>
      <c r="H155" s="87">
        <v>0.26923076923076922</v>
      </c>
      <c r="I155" s="87">
        <v>0.71153846153846156</v>
      </c>
      <c r="J155" s="123">
        <v>111</v>
      </c>
      <c r="K155" s="47" t="s">
        <v>878</v>
      </c>
      <c r="L155" s="47">
        <v>0.56756756756756754</v>
      </c>
      <c r="M155" s="47">
        <v>0.2072072072072072</v>
      </c>
      <c r="N155" s="49">
        <v>0.1891891891891892</v>
      </c>
    </row>
    <row r="156" spans="1:14" x14ac:dyDescent="0.25">
      <c r="A156" s="74" t="s">
        <v>320</v>
      </c>
      <c r="B156" s="75" t="s">
        <v>321</v>
      </c>
      <c r="C156" s="76" t="s">
        <v>31</v>
      </c>
      <c r="D156" s="43">
        <v>237</v>
      </c>
      <c r="E156" s="47">
        <v>0.30801687763713081</v>
      </c>
      <c r="F156" s="48">
        <v>0.13080168776371306</v>
      </c>
      <c r="G156" s="195">
        <v>159</v>
      </c>
      <c r="H156" s="87">
        <v>0.34591194968553457</v>
      </c>
      <c r="I156" s="87">
        <v>0.82389937106918243</v>
      </c>
      <c r="J156" s="123">
        <v>490</v>
      </c>
      <c r="K156" s="47">
        <v>1.8367346938775512E-2</v>
      </c>
      <c r="L156" s="47">
        <v>0.60612244897959189</v>
      </c>
      <c r="M156" s="47">
        <v>0.17755102040816326</v>
      </c>
      <c r="N156" s="49">
        <v>0.15918367346938778</v>
      </c>
    </row>
    <row r="157" spans="1:14" x14ac:dyDescent="0.25">
      <c r="A157" s="74" t="s">
        <v>322</v>
      </c>
      <c r="B157" s="75" t="s">
        <v>323</v>
      </c>
      <c r="C157" s="76" t="s">
        <v>31</v>
      </c>
      <c r="D157" s="43">
        <v>124</v>
      </c>
      <c r="E157" s="47">
        <v>0.29032258064516125</v>
      </c>
      <c r="F157" s="48">
        <v>0.24193548387096775</v>
      </c>
      <c r="G157" s="195">
        <v>81</v>
      </c>
      <c r="H157" s="87">
        <v>0.34567901234567899</v>
      </c>
      <c r="I157" s="87">
        <v>0.80246913580246915</v>
      </c>
      <c r="J157" s="123">
        <v>218</v>
      </c>
      <c r="K157" s="47" t="s">
        <v>878</v>
      </c>
      <c r="L157" s="47">
        <v>0.62844036697247707</v>
      </c>
      <c r="M157" s="47">
        <v>0.19266055045871561</v>
      </c>
      <c r="N157" s="49">
        <v>0.12385321100917432</v>
      </c>
    </row>
    <row r="158" spans="1:14" x14ac:dyDescent="0.25">
      <c r="A158" s="74" t="s">
        <v>324</v>
      </c>
      <c r="B158" s="75" t="s">
        <v>325</v>
      </c>
      <c r="C158" s="76" t="s">
        <v>31</v>
      </c>
      <c r="D158" s="43">
        <v>71</v>
      </c>
      <c r="E158" s="47">
        <v>0.29577464788732394</v>
      </c>
      <c r="F158" s="48">
        <v>0.42253521126760563</v>
      </c>
      <c r="G158" s="195">
        <v>13</v>
      </c>
      <c r="H158" s="87">
        <v>1</v>
      </c>
      <c r="I158" s="87">
        <v>1</v>
      </c>
      <c r="J158" s="123">
        <v>120</v>
      </c>
      <c r="K158" s="47" t="s">
        <v>878</v>
      </c>
      <c r="L158" s="47">
        <v>0.625</v>
      </c>
      <c r="M158" s="47">
        <v>0.10833333333333334</v>
      </c>
      <c r="N158" s="49">
        <v>0.22500000000000001</v>
      </c>
    </row>
    <row r="159" spans="1:14" x14ac:dyDescent="0.25">
      <c r="A159" s="74" t="s">
        <v>326</v>
      </c>
      <c r="B159" s="75" t="s">
        <v>327</v>
      </c>
      <c r="C159" s="76" t="s">
        <v>31</v>
      </c>
      <c r="D159" s="43">
        <v>109</v>
      </c>
      <c r="E159" s="47">
        <v>0.50458715596330272</v>
      </c>
      <c r="F159" s="48">
        <v>0.50458715596330272</v>
      </c>
      <c r="G159" s="195" t="s">
        <v>878</v>
      </c>
      <c r="H159" s="87">
        <v>0</v>
      </c>
      <c r="I159" s="87">
        <v>0</v>
      </c>
      <c r="J159" s="123">
        <v>235</v>
      </c>
      <c r="K159" s="47" t="s">
        <v>878</v>
      </c>
      <c r="L159" s="47">
        <v>0.63829787234042556</v>
      </c>
      <c r="M159" s="47">
        <v>0.16595744680851063</v>
      </c>
      <c r="N159" s="49">
        <v>0.16170212765957448</v>
      </c>
    </row>
    <row r="160" spans="1:14" x14ac:dyDescent="0.25">
      <c r="A160" s="74" t="s">
        <v>328</v>
      </c>
      <c r="B160" s="75" t="s">
        <v>329</v>
      </c>
      <c r="C160" s="76" t="s">
        <v>31</v>
      </c>
      <c r="D160" s="43">
        <v>78</v>
      </c>
      <c r="E160" s="47">
        <v>0.12820512820512822</v>
      </c>
      <c r="F160" s="48">
        <v>0.14102564102564102</v>
      </c>
      <c r="G160" s="195">
        <v>61</v>
      </c>
      <c r="H160" s="87">
        <v>0.4098360655737705</v>
      </c>
      <c r="I160" s="87">
        <v>0.75409836065573765</v>
      </c>
      <c r="J160" s="123">
        <v>183</v>
      </c>
      <c r="K160" s="47" t="s">
        <v>878</v>
      </c>
      <c r="L160" s="47">
        <v>0.6502732240437159</v>
      </c>
      <c r="M160" s="47">
        <v>0.19125683060109289</v>
      </c>
      <c r="N160" s="49">
        <v>0.13114754098360656</v>
      </c>
    </row>
    <row r="161" spans="1:14" x14ac:dyDescent="0.25">
      <c r="A161" s="74" t="s">
        <v>330</v>
      </c>
      <c r="B161" s="75" t="s">
        <v>331</v>
      </c>
      <c r="C161" s="76" t="s">
        <v>11</v>
      </c>
      <c r="D161" s="43">
        <v>99</v>
      </c>
      <c r="E161" s="47">
        <v>0.35353535353535359</v>
      </c>
      <c r="F161" s="48">
        <v>0.23232323232323232</v>
      </c>
      <c r="G161" s="195">
        <v>85</v>
      </c>
      <c r="H161" s="87">
        <v>0.45882352941176469</v>
      </c>
      <c r="I161" s="87">
        <v>0.85882352941176465</v>
      </c>
      <c r="J161" s="123">
        <v>213</v>
      </c>
      <c r="K161" s="47" t="s">
        <v>878</v>
      </c>
      <c r="L161" s="47">
        <v>0.62441314553990612</v>
      </c>
      <c r="M161" s="47">
        <v>0.14084507042253522</v>
      </c>
      <c r="N161" s="49">
        <v>0.20657276995305163</v>
      </c>
    </row>
    <row r="162" spans="1:14" x14ac:dyDescent="0.25">
      <c r="A162" s="74" t="s">
        <v>332</v>
      </c>
      <c r="B162" s="75" t="s">
        <v>333</v>
      </c>
      <c r="C162" s="76" t="s">
        <v>8</v>
      </c>
      <c r="D162" s="43">
        <v>68</v>
      </c>
      <c r="E162" s="47">
        <v>0.32352941176470584</v>
      </c>
      <c r="F162" s="48">
        <v>0.32352941176470584</v>
      </c>
      <c r="G162" s="195">
        <v>49</v>
      </c>
      <c r="H162" s="87">
        <v>0.34693877551020408</v>
      </c>
      <c r="I162" s="87">
        <v>0.81632653061224492</v>
      </c>
      <c r="J162" s="123">
        <v>127</v>
      </c>
      <c r="K162" s="47">
        <v>0</v>
      </c>
      <c r="L162" s="47">
        <v>0.6614173228346456</v>
      </c>
      <c r="M162" s="47">
        <v>0.12598425196850394</v>
      </c>
      <c r="N162" s="49">
        <v>0.18110236220472442</v>
      </c>
    </row>
    <row r="163" spans="1:14" x14ac:dyDescent="0.25">
      <c r="A163" s="74" t="s">
        <v>334</v>
      </c>
      <c r="B163" s="75" t="s">
        <v>335</v>
      </c>
      <c r="C163" s="76" t="s">
        <v>110</v>
      </c>
      <c r="D163" s="43">
        <v>63</v>
      </c>
      <c r="E163" s="47">
        <v>0.25396825396825395</v>
      </c>
      <c r="F163" s="48">
        <v>0.15873015873015872</v>
      </c>
      <c r="G163" s="195">
        <v>62</v>
      </c>
      <c r="H163" s="87">
        <v>0.25806451612903225</v>
      </c>
      <c r="I163" s="87">
        <v>0.69354838709677424</v>
      </c>
      <c r="J163" s="123">
        <v>169</v>
      </c>
      <c r="K163" s="47" t="s">
        <v>878</v>
      </c>
      <c r="L163" s="47">
        <v>0.59171597633136097</v>
      </c>
      <c r="M163" s="47">
        <v>0.21301775147928992</v>
      </c>
      <c r="N163" s="49">
        <v>0.15384615384615385</v>
      </c>
    </row>
    <row r="164" spans="1:14" x14ac:dyDescent="0.25">
      <c r="A164" s="74" t="s">
        <v>336</v>
      </c>
      <c r="B164" s="75" t="s">
        <v>337</v>
      </c>
      <c r="C164" s="76" t="s">
        <v>69</v>
      </c>
      <c r="D164" s="43">
        <v>101</v>
      </c>
      <c r="E164" s="47">
        <v>0.38613861386138615</v>
      </c>
      <c r="F164" s="48">
        <v>0.35643564356435647</v>
      </c>
      <c r="G164" s="195">
        <v>86</v>
      </c>
      <c r="H164" s="87">
        <v>0.29069767441860461</v>
      </c>
      <c r="I164" s="87">
        <v>0.70930232558139539</v>
      </c>
      <c r="J164" s="123">
        <v>191</v>
      </c>
      <c r="K164" s="47" t="s">
        <v>878</v>
      </c>
      <c r="L164" s="47">
        <v>0.54450261780104714</v>
      </c>
      <c r="M164" s="47">
        <v>0.21989528795811519</v>
      </c>
      <c r="N164" s="49">
        <v>0.20942408376963351</v>
      </c>
    </row>
    <row r="165" spans="1:14" x14ac:dyDescent="0.25">
      <c r="A165" s="74" t="s">
        <v>338</v>
      </c>
      <c r="B165" s="75" t="s">
        <v>339</v>
      </c>
      <c r="C165" s="76" t="s">
        <v>69</v>
      </c>
      <c r="D165" s="43">
        <v>66</v>
      </c>
      <c r="E165" s="47">
        <v>0.45454545454545453</v>
      </c>
      <c r="F165" s="48">
        <v>0.2121212121212121</v>
      </c>
      <c r="G165" s="195">
        <v>61</v>
      </c>
      <c r="H165" s="87">
        <v>0.45901639344262291</v>
      </c>
      <c r="I165" s="87">
        <v>0.83606557377049184</v>
      </c>
      <c r="J165" s="123">
        <v>115</v>
      </c>
      <c r="K165" s="47" t="s">
        <v>878</v>
      </c>
      <c r="L165" s="47">
        <v>0.57391304347826089</v>
      </c>
      <c r="M165" s="47">
        <v>0.22608695652173913</v>
      </c>
      <c r="N165" s="49">
        <v>0.19130434782608696</v>
      </c>
    </row>
    <row r="166" spans="1:14" x14ac:dyDescent="0.25">
      <c r="A166" s="74" t="s">
        <v>340</v>
      </c>
      <c r="B166" s="75" t="s">
        <v>341</v>
      </c>
      <c r="C166" s="76" t="s">
        <v>69</v>
      </c>
      <c r="D166" s="43">
        <v>78</v>
      </c>
      <c r="E166" s="47">
        <v>0.42307692307692307</v>
      </c>
      <c r="F166" s="48">
        <v>0.11538461538461538</v>
      </c>
      <c r="G166" s="195">
        <v>79</v>
      </c>
      <c r="H166" s="87">
        <v>0.55696202531645567</v>
      </c>
      <c r="I166" s="87">
        <v>0.84810126582278489</v>
      </c>
      <c r="J166" s="123">
        <v>130</v>
      </c>
      <c r="K166" s="47">
        <v>3.8461538461538464E-2</v>
      </c>
      <c r="L166" s="47">
        <v>0.69230769230769229</v>
      </c>
      <c r="M166" s="47">
        <v>0.13846153846153847</v>
      </c>
      <c r="N166" s="49">
        <v>0.11538461538461538</v>
      </c>
    </row>
    <row r="167" spans="1:14" x14ac:dyDescent="0.25">
      <c r="A167" s="74" t="s">
        <v>342</v>
      </c>
      <c r="B167" s="75" t="s">
        <v>343</v>
      </c>
      <c r="C167" s="76" t="s">
        <v>11</v>
      </c>
      <c r="D167" s="43">
        <v>58</v>
      </c>
      <c r="E167" s="47">
        <v>0.37931034482758619</v>
      </c>
      <c r="F167" s="48">
        <v>0.62068965517241381</v>
      </c>
      <c r="G167" s="195">
        <v>39</v>
      </c>
      <c r="H167" s="87">
        <v>0.25641025641025644</v>
      </c>
      <c r="I167" s="87">
        <v>0.74358974358974361</v>
      </c>
      <c r="J167" s="123">
        <v>110</v>
      </c>
      <c r="K167" s="47" t="s">
        <v>878</v>
      </c>
      <c r="L167" s="47">
        <v>0.53636363636363638</v>
      </c>
      <c r="M167" s="47">
        <v>0.24545454545454548</v>
      </c>
      <c r="N167" s="49">
        <v>0.18181818181818182</v>
      </c>
    </row>
    <row r="168" spans="1:14" x14ac:dyDescent="0.25">
      <c r="A168" s="74" t="s">
        <v>344</v>
      </c>
      <c r="B168" s="75" t="s">
        <v>345</v>
      </c>
      <c r="C168" s="76" t="s">
        <v>5</v>
      </c>
      <c r="D168" s="43">
        <v>44</v>
      </c>
      <c r="E168" s="47">
        <v>0.43181818181818182</v>
      </c>
      <c r="F168" s="48" t="s">
        <v>878</v>
      </c>
      <c r="G168" s="195">
        <v>43</v>
      </c>
      <c r="H168" s="87">
        <v>0.44186046511627908</v>
      </c>
      <c r="I168" s="87">
        <v>0.81395348837209303</v>
      </c>
      <c r="J168" s="123">
        <v>79</v>
      </c>
      <c r="K168" s="47">
        <v>0</v>
      </c>
      <c r="L168" s="47">
        <v>0.35443037974683539</v>
      </c>
      <c r="M168" s="47">
        <v>0.27848101265822783</v>
      </c>
      <c r="N168" s="49">
        <v>0.36708860759493667</v>
      </c>
    </row>
    <row r="169" spans="1:14" x14ac:dyDescent="0.25">
      <c r="A169" s="74" t="s">
        <v>346</v>
      </c>
      <c r="B169" s="75" t="s">
        <v>347</v>
      </c>
      <c r="C169" s="76" t="s">
        <v>31</v>
      </c>
      <c r="D169" s="43">
        <v>52</v>
      </c>
      <c r="E169" s="47">
        <v>0.30769230769230771</v>
      </c>
      <c r="F169" s="48">
        <v>0.26923076923076922</v>
      </c>
      <c r="G169" s="195">
        <v>38</v>
      </c>
      <c r="H169" s="87">
        <v>0.34210526315789475</v>
      </c>
      <c r="I169" s="87">
        <v>0.8421052631578948</v>
      </c>
      <c r="J169" s="123">
        <v>109</v>
      </c>
      <c r="K169" s="47" t="s">
        <v>878</v>
      </c>
      <c r="L169" s="47">
        <v>0.66972477064220182</v>
      </c>
      <c r="M169" s="47">
        <v>0.12844036697247707</v>
      </c>
      <c r="N169" s="49">
        <v>0.15596330275229359</v>
      </c>
    </row>
    <row r="170" spans="1:14" x14ac:dyDescent="0.25">
      <c r="A170" s="74" t="s">
        <v>348</v>
      </c>
      <c r="B170" s="75" t="s">
        <v>349</v>
      </c>
      <c r="C170" s="76" t="s">
        <v>24</v>
      </c>
      <c r="D170" s="43">
        <v>57</v>
      </c>
      <c r="E170" s="47">
        <v>0.26315789473684209</v>
      </c>
      <c r="F170" s="48">
        <v>0.17543859649122809</v>
      </c>
      <c r="G170" s="195">
        <v>52</v>
      </c>
      <c r="H170" s="87">
        <v>0.5</v>
      </c>
      <c r="I170" s="87">
        <v>0.84615384615384615</v>
      </c>
      <c r="J170" s="123">
        <v>103</v>
      </c>
      <c r="K170" s="47" t="s">
        <v>878</v>
      </c>
      <c r="L170" s="47">
        <v>0.61165048543689327</v>
      </c>
      <c r="M170" s="47">
        <v>0.17475728155339806</v>
      </c>
      <c r="N170" s="49">
        <v>0.1941747572815534</v>
      </c>
    </row>
    <row r="171" spans="1:14" x14ac:dyDescent="0.25">
      <c r="A171" s="74" t="s">
        <v>350</v>
      </c>
      <c r="B171" s="75" t="s">
        <v>351</v>
      </c>
      <c r="C171" s="76" t="s">
        <v>31</v>
      </c>
      <c r="D171" s="43">
        <v>136</v>
      </c>
      <c r="E171" s="47">
        <v>0.41176470588235298</v>
      </c>
      <c r="F171" s="48">
        <v>0.26470588235294118</v>
      </c>
      <c r="G171" s="195">
        <v>67</v>
      </c>
      <c r="H171" s="87">
        <v>0.31343283582089554</v>
      </c>
      <c r="I171" s="87">
        <v>0.68656716417910446</v>
      </c>
      <c r="J171" s="123">
        <v>289</v>
      </c>
      <c r="K171" s="47">
        <v>4.4982698961937712E-2</v>
      </c>
      <c r="L171" s="47">
        <v>0.61591695501730104</v>
      </c>
      <c r="M171" s="47">
        <v>0.16608996539792387</v>
      </c>
      <c r="N171" s="49">
        <v>0.13494809688581313</v>
      </c>
    </row>
    <row r="172" spans="1:14" x14ac:dyDescent="0.25">
      <c r="A172" s="74" t="s">
        <v>352</v>
      </c>
      <c r="B172" s="75" t="s">
        <v>353</v>
      </c>
      <c r="C172" s="76" t="s">
        <v>24</v>
      </c>
      <c r="D172" s="43">
        <v>147</v>
      </c>
      <c r="E172" s="47">
        <v>0.27891156462585032</v>
      </c>
      <c r="F172" s="48">
        <v>0.28571428571428575</v>
      </c>
      <c r="G172" s="195">
        <v>0</v>
      </c>
      <c r="H172" s="87">
        <v>0</v>
      </c>
      <c r="I172" s="87">
        <v>0</v>
      </c>
      <c r="J172" s="123">
        <v>273</v>
      </c>
      <c r="K172" s="47">
        <v>2.9304029304029301E-2</v>
      </c>
      <c r="L172" s="47">
        <v>0.58608058608058611</v>
      </c>
      <c r="M172" s="47">
        <v>0.18681318681318682</v>
      </c>
      <c r="N172" s="49">
        <v>0.18315018315018314</v>
      </c>
    </row>
    <row r="173" spans="1:14" x14ac:dyDescent="0.25">
      <c r="A173" s="74" t="s">
        <v>354</v>
      </c>
      <c r="B173" s="75" t="s">
        <v>355</v>
      </c>
      <c r="C173" s="76" t="s">
        <v>21</v>
      </c>
      <c r="D173" s="43">
        <v>90</v>
      </c>
      <c r="E173" s="47">
        <v>0.2</v>
      </c>
      <c r="F173" s="48">
        <v>0.18888888888888888</v>
      </c>
      <c r="G173" s="195">
        <v>107</v>
      </c>
      <c r="H173" s="87">
        <v>0.53271028037383172</v>
      </c>
      <c r="I173" s="87">
        <v>0.82242990654205617</v>
      </c>
      <c r="J173" s="123">
        <v>286</v>
      </c>
      <c r="K173" s="47">
        <v>3.1468531468531465E-2</v>
      </c>
      <c r="L173" s="47">
        <v>0.6048951048951049</v>
      </c>
      <c r="M173" s="47">
        <v>0.15734265734265734</v>
      </c>
      <c r="N173" s="49">
        <v>0.15734265734265734</v>
      </c>
    </row>
    <row r="174" spans="1:14" x14ac:dyDescent="0.25">
      <c r="A174" s="74" t="s">
        <v>356</v>
      </c>
      <c r="B174" s="75" t="s">
        <v>357</v>
      </c>
      <c r="C174" s="76" t="s">
        <v>69</v>
      </c>
      <c r="D174" s="43">
        <v>61</v>
      </c>
      <c r="E174" s="47">
        <v>0.18032786885245902</v>
      </c>
      <c r="F174" s="48">
        <v>0.11475409836065573</v>
      </c>
      <c r="G174" s="195">
        <v>42</v>
      </c>
      <c r="H174" s="87">
        <v>0.38095238095238093</v>
      </c>
      <c r="I174" s="87">
        <v>0.80952380952380953</v>
      </c>
      <c r="J174" s="123">
        <v>142</v>
      </c>
      <c r="K174" s="47" t="s">
        <v>878</v>
      </c>
      <c r="L174" s="47">
        <v>0.56338028169014087</v>
      </c>
      <c r="M174" s="47">
        <v>0.16197183098591547</v>
      </c>
      <c r="N174" s="49">
        <v>0.19718309859154928</v>
      </c>
    </row>
    <row r="175" spans="1:14" x14ac:dyDescent="0.25">
      <c r="A175" s="74" t="s">
        <v>358</v>
      </c>
      <c r="B175" s="75" t="s">
        <v>359</v>
      </c>
      <c r="C175" s="76" t="s">
        <v>110</v>
      </c>
      <c r="D175" s="43">
        <v>142</v>
      </c>
      <c r="E175" s="47">
        <v>0.42253521126760563</v>
      </c>
      <c r="F175" s="48">
        <v>0.47183098591549294</v>
      </c>
      <c r="G175" s="195">
        <v>99</v>
      </c>
      <c r="H175" s="87">
        <v>0.49494949494949497</v>
      </c>
      <c r="I175" s="87">
        <v>0.8484848484848484</v>
      </c>
      <c r="J175" s="123">
        <v>259</v>
      </c>
      <c r="K175" s="47" t="s">
        <v>878</v>
      </c>
      <c r="L175" s="47">
        <v>0.64092664092664098</v>
      </c>
      <c r="M175" s="47">
        <v>0.15444015444015444</v>
      </c>
      <c r="N175" s="49">
        <v>0.19305019305019303</v>
      </c>
    </row>
    <row r="176" spans="1:14" x14ac:dyDescent="0.25">
      <c r="A176" s="79"/>
      <c r="B176" s="108"/>
      <c r="C176" s="56" t="s">
        <v>8</v>
      </c>
      <c r="D176" s="43">
        <v>1576</v>
      </c>
      <c r="E176" s="47">
        <v>0.3217005076142132</v>
      </c>
      <c r="F176" s="48">
        <v>0.28426395939086296</v>
      </c>
      <c r="G176" s="195">
        <v>1116</v>
      </c>
      <c r="H176" s="87">
        <v>0.38709677419354838</v>
      </c>
      <c r="I176" s="87">
        <v>0.81093189964157697</v>
      </c>
      <c r="J176" s="123">
        <v>3078</v>
      </c>
      <c r="K176" s="47">
        <v>3.8661468486029887E-2</v>
      </c>
      <c r="L176" s="47">
        <v>0.56920077972709548</v>
      </c>
      <c r="M176" s="47">
        <v>0.16991552956465239</v>
      </c>
      <c r="N176" s="49">
        <v>0.19233268356075375</v>
      </c>
    </row>
    <row r="177" spans="1:15" x14ac:dyDescent="0.25">
      <c r="A177" s="80"/>
      <c r="B177" s="75"/>
      <c r="C177" s="45" t="s">
        <v>14</v>
      </c>
      <c r="D177" s="43">
        <v>810</v>
      </c>
      <c r="E177" s="47">
        <v>0.35555555555555557</v>
      </c>
      <c r="F177" s="48">
        <v>0.27654320987654318</v>
      </c>
      <c r="G177" s="195">
        <v>658</v>
      </c>
      <c r="H177" s="87">
        <v>0.44528875379939209</v>
      </c>
      <c r="I177" s="87">
        <v>0.82674772036474165</v>
      </c>
      <c r="J177" s="123">
        <v>1811</v>
      </c>
      <c r="K177" s="47">
        <v>2.0982882385422418E-2</v>
      </c>
      <c r="L177" s="47">
        <v>0.60574268360022088</v>
      </c>
      <c r="M177" s="47">
        <v>0.16123688569850914</v>
      </c>
      <c r="N177" s="49">
        <v>0.19271120927664273</v>
      </c>
    </row>
    <row r="178" spans="1:15" x14ac:dyDescent="0.25">
      <c r="A178" s="80"/>
      <c r="B178" s="75"/>
      <c r="C178" s="45" t="s">
        <v>31</v>
      </c>
      <c r="D178" s="43">
        <v>3000</v>
      </c>
      <c r="E178" s="47">
        <v>0.33566666666666672</v>
      </c>
      <c r="F178" s="48">
        <v>0.25033333333333335</v>
      </c>
      <c r="G178" s="195">
        <v>1932</v>
      </c>
      <c r="H178" s="87">
        <v>0.33850931677018636</v>
      </c>
      <c r="I178" s="87">
        <v>0.75983436853002073</v>
      </c>
      <c r="J178" s="123">
        <v>5847</v>
      </c>
      <c r="K178" s="47">
        <v>2.2575679835813239E-2</v>
      </c>
      <c r="L178" s="47">
        <v>0.59483495809817</v>
      </c>
      <c r="M178" s="47">
        <v>0.1667521806054387</v>
      </c>
      <c r="N178" s="49">
        <v>0.16863348725842311</v>
      </c>
    </row>
    <row r="179" spans="1:15" x14ac:dyDescent="0.25">
      <c r="A179" s="80"/>
      <c r="B179" s="75"/>
      <c r="C179" s="45" t="s">
        <v>50</v>
      </c>
      <c r="D179" s="43">
        <v>771</v>
      </c>
      <c r="E179" s="47">
        <v>0.28274967574578469</v>
      </c>
      <c r="F179" s="48">
        <v>0.22957198443579765</v>
      </c>
      <c r="G179" s="195">
        <v>463</v>
      </c>
      <c r="H179" s="87">
        <v>0.45140388768898487</v>
      </c>
      <c r="I179" s="87">
        <v>0.85529157667386613</v>
      </c>
      <c r="J179" s="123">
        <v>1588</v>
      </c>
      <c r="K179" s="47">
        <v>1.7632241813602016E-2</v>
      </c>
      <c r="L179" s="47">
        <v>0.54282115869017633</v>
      </c>
      <c r="M179" s="47">
        <v>0.16813602015113349</v>
      </c>
      <c r="N179" s="49">
        <v>0.23047858942065491</v>
      </c>
    </row>
    <row r="180" spans="1:15" x14ac:dyDescent="0.25">
      <c r="A180" s="80"/>
      <c r="B180" s="75"/>
      <c r="C180" s="45" t="s">
        <v>24</v>
      </c>
      <c r="D180" s="43">
        <v>1700</v>
      </c>
      <c r="E180" s="47">
        <v>0.33294117647058824</v>
      </c>
      <c r="F180" s="48">
        <v>0.27823529411764708</v>
      </c>
      <c r="G180" s="195">
        <v>1332</v>
      </c>
      <c r="H180" s="87">
        <v>0.42417417417417419</v>
      </c>
      <c r="I180" s="87">
        <v>0.80105105105105112</v>
      </c>
      <c r="J180" s="123">
        <v>3386</v>
      </c>
      <c r="K180" s="47">
        <v>1.9492025989367986E-2</v>
      </c>
      <c r="L180" s="47">
        <v>0.56763142350856466</v>
      </c>
      <c r="M180" s="47">
        <v>0.19078558771411697</v>
      </c>
      <c r="N180" s="49">
        <v>0.2011222681630242</v>
      </c>
    </row>
    <row r="181" spans="1:15" x14ac:dyDescent="0.25">
      <c r="A181" s="80"/>
      <c r="B181" s="75"/>
      <c r="C181" s="45" t="s">
        <v>21</v>
      </c>
      <c r="D181" s="43">
        <v>1133</v>
      </c>
      <c r="E181" s="47">
        <v>0.34863195057369817</v>
      </c>
      <c r="F181" s="48">
        <v>0.25066195939982344</v>
      </c>
      <c r="G181" s="195">
        <v>855</v>
      </c>
      <c r="H181" s="87">
        <v>0.43859649122807021</v>
      </c>
      <c r="I181" s="87">
        <v>0.82573099415204676</v>
      </c>
      <c r="J181" s="123">
        <v>2347</v>
      </c>
      <c r="K181" s="47">
        <v>2.3434171282488279E-2</v>
      </c>
      <c r="L181" s="47">
        <v>0.60076693651469959</v>
      </c>
      <c r="M181" s="47">
        <v>0.18108223263740947</v>
      </c>
      <c r="N181" s="49">
        <v>0.16233489561141884</v>
      </c>
    </row>
    <row r="182" spans="1:15" x14ac:dyDescent="0.25">
      <c r="A182" s="80"/>
      <c r="B182" s="75"/>
      <c r="C182" s="45" t="s">
        <v>110</v>
      </c>
      <c r="D182" s="43">
        <v>1044</v>
      </c>
      <c r="E182" s="47">
        <v>0.40517241379310343</v>
      </c>
      <c r="F182" s="48">
        <v>0.31321839080459773</v>
      </c>
      <c r="G182" s="195">
        <v>739</v>
      </c>
      <c r="H182" s="87">
        <v>0.44925575101488496</v>
      </c>
      <c r="I182" s="87">
        <v>0.79972936400541272</v>
      </c>
      <c r="J182" s="123">
        <v>2186</v>
      </c>
      <c r="K182" s="47">
        <v>1.3723696248856358E-2</v>
      </c>
      <c r="L182" s="47">
        <v>0.56129917657822515</v>
      </c>
      <c r="M182" s="47">
        <v>0.17337602927721868</v>
      </c>
      <c r="N182" s="49">
        <v>0.18847209515096064</v>
      </c>
    </row>
    <row r="183" spans="1:15" x14ac:dyDescent="0.25">
      <c r="A183" s="80"/>
      <c r="B183" s="75"/>
      <c r="C183" s="45" t="s">
        <v>69</v>
      </c>
      <c r="D183" s="43">
        <v>1558</v>
      </c>
      <c r="E183" s="47">
        <v>0.35109114249037227</v>
      </c>
      <c r="F183" s="48">
        <v>0.25353016688061619</v>
      </c>
      <c r="G183" s="195">
        <v>1205</v>
      </c>
      <c r="H183" s="87">
        <v>0.42406639004149377</v>
      </c>
      <c r="I183" s="87">
        <v>0.8107883817427386</v>
      </c>
      <c r="J183" s="123">
        <v>2801</v>
      </c>
      <c r="K183" s="47">
        <v>1.8921813637986434E-2</v>
      </c>
      <c r="L183" s="47">
        <v>0.57122456265619415</v>
      </c>
      <c r="M183" s="47">
        <v>0.17243841485183864</v>
      </c>
      <c r="N183" s="49">
        <v>0.20671188861121029</v>
      </c>
    </row>
    <row r="184" spans="1:15" x14ac:dyDescent="0.25">
      <c r="A184" s="81"/>
      <c r="B184" s="107"/>
      <c r="C184" s="54" t="s">
        <v>11</v>
      </c>
      <c r="D184" s="43">
        <v>1502</v>
      </c>
      <c r="E184" s="47">
        <v>0.34886817576564583</v>
      </c>
      <c r="F184" s="48">
        <v>0.26231691078561914</v>
      </c>
      <c r="G184" s="195">
        <v>985</v>
      </c>
      <c r="H184" s="87">
        <v>0.4</v>
      </c>
      <c r="I184" s="87">
        <v>0.80304568527918774</v>
      </c>
      <c r="J184" s="123">
        <v>2698</v>
      </c>
      <c r="K184" s="47">
        <v>2.1868050407709415E-2</v>
      </c>
      <c r="L184" s="47">
        <v>0.57264640474425499</v>
      </c>
      <c r="M184" s="47">
        <v>0.1797627872498147</v>
      </c>
      <c r="N184" s="49">
        <v>0.18754633061527057</v>
      </c>
    </row>
    <row r="185" spans="1:15" x14ac:dyDescent="0.25">
      <c r="A185" s="79"/>
      <c r="B185" s="108"/>
      <c r="C185" s="59" t="s">
        <v>410</v>
      </c>
      <c r="D185" s="43">
        <v>13094</v>
      </c>
      <c r="E185" s="47">
        <v>0.34175958454253857</v>
      </c>
      <c r="F185" s="48">
        <v>0.26523598594776238</v>
      </c>
      <c r="G185" s="195">
        <v>9285</v>
      </c>
      <c r="H185" s="87">
        <v>0.40549273021001619</v>
      </c>
      <c r="I185" s="87">
        <v>0.8018309100700054</v>
      </c>
      <c r="J185" s="123">
        <v>25742</v>
      </c>
      <c r="K185" s="47">
        <v>2.2531271851448997E-2</v>
      </c>
      <c r="L185" s="47">
        <v>0.57854867531660326</v>
      </c>
      <c r="M185" s="47">
        <v>0.17384041644005904</v>
      </c>
      <c r="N185" s="49">
        <v>0.18848574314350089</v>
      </c>
    </row>
    <row r="186" spans="1:15" x14ac:dyDescent="0.25">
      <c r="A186" s="80"/>
      <c r="B186" s="75"/>
      <c r="C186" s="60" t="s">
        <v>5</v>
      </c>
      <c r="D186" s="43">
        <v>656</v>
      </c>
      <c r="E186" s="47">
        <v>0.36585365853658536</v>
      </c>
      <c r="F186" s="48">
        <v>0.21189024390243902</v>
      </c>
      <c r="G186" s="195">
        <v>588</v>
      </c>
      <c r="H186" s="87">
        <v>0.39965986394557823</v>
      </c>
      <c r="I186" s="87">
        <v>0.82823129251700678</v>
      </c>
      <c r="J186" s="123">
        <v>1373</v>
      </c>
      <c r="K186" s="47">
        <v>2.0393299344501091E-2</v>
      </c>
      <c r="L186" s="47">
        <v>0.54479242534595773</v>
      </c>
      <c r="M186" s="47">
        <v>0.17261471230881281</v>
      </c>
      <c r="N186" s="49">
        <v>0.22432629278951199</v>
      </c>
    </row>
    <row r="187" spans="1:15" x14ac:dyDescent="0.25">
      <c r="A187" s="84"/>
      <c r="B187" s="109"/>
      <c r="C187" s="61" t="s">
        <v>360</v>
      </c>
      <c r="D187" s="43">
        <v>13750</v>
      </c>
      <c r="E187" s="47">
        <v>0.34290909090909089</v>
      </c>
      <c r="F187" s="48">
        <v>0.26269090909090909</v>
      </c>
      <c r="G187" s="195">
        <v>9873</v>
      </c>
      <c r="H187" s="87">
        <v>0.40514534589283907</v>
      </c>
      <c r="I187" s="87">
        <v>0.80340322090549987</v>
      </c>
      <c r="J187" s="123">
        <v>27115</v>
      </c>
      <c r="K187" s="47">
        <v>2.242301309238429E-2</v>
      </c>
      <c r="L187" s="47">
        <v>0.57683938779273469</v>
      </c>
      <c r="M187" s="47">
        <v>0.17377835146597825</v>
      </c>
      <c r="N187" s="49">
        <v>0.19030057163931402</v>
      </c>
    </row>
    <row r="189" spans="1:15" x14ac:dyDescent="0.25">
      <c r="B189" t="s">
        <v>895</v>
      </c>
      <c r="E189" s="69"/>
      <c r="F189" s="69"/>
      <c r="I189" s="69"/>
      <c r="K189" s="69"/>
      <c r="L189" s="69"/>
      <c r="M189" s="69"/>
      <c r="N189" s="69"/>
      <c r="O189" s="69"/>
    </row>
    <row r="190" spans="1:15" x14ac:dyDescent="0.25">
      <c r="D190" s="113"/>
      <c r="E190" s="69"/>
      <c r="F190" s="69"/>
      <c r="I190" s="69"/>
      <c r="K190" s="69"/>
      <c r="L190" s="69"/>
      <c r="M190" s="69"/>
      <c r="N190" s="69"/>
      <c r="O190" s="69"/>
    </row>
    <row r="191" spans="1:15" x14ac:dyDescent="0.25">
      <c r="E191" s="69"/>
      <c r="F191" s="69"/>
      <c r="I191" s="69"/>
      <c r="K191" s="69"/>
      <c r="L191" s="69"/>
      <c r="M191" s="69"/>
      <c r="N191" s="69"/>
      <c r="O191" s="69"/>
    </row>
  </sheetData>
  <mergeCells count="6">
    <mergeCell ref="J1:N1"/>
    <mergeCell ref="A1:A2"/>
    <mergeCell ref="B1:B2"/>
    <mergeCell ref="C1:C2"/>
    <mergeCell ref="D1:F1"/>
    <mergeCell ref="G1:I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
  <sheetViews>
    <sheetView workbookViewId="0">
      <pane xSplit="3" ySplit="2" topLeftCell="D168" activePane="bottomRight" state="frozen"/>
      <selection pane="topRight" activeCell="D1" sqref="D1"/>
      <selection pane="bottomLeft" activeCell="A3" sqref="A3"/>
      <selection pane="bottomRight" activeCell="I196" sqref="I196"/>
    </sheetView>
  </sheetViews>
  <sheetFormatPr defaultRowHeight="15" x14ac:dyDescent="0.25"/>
  <cols>
    <col min="1" max="1" width="6.42578125" customWidth="1"/>
    <col min="2" max="2" width="31.42578125" customWidth="1"/>
    <col min="3" max="3" width="21.140625" bestFit="1" customWidth="1"/>
    <col min="4" max="4" width="17.5703125" customWidth="1"/>
    <col min="5" max="5" width="11" bestFit="1" customWidth="1"/>
    <col min="6" max="6" width="12.7109375" style="42" bestFit="1" customWidth="1"/>
    <col min="7" max="7" width="19.140625" style="42" bestFit="1" customWidth="1"/>
    <col min="8" max="8" width="17.5703125" style="42" bestFit="1" customWidth="1"/>
    <col min="9" max="9" width="34.42578125" style="42" bestFit="1" customWidth="1"/>
    <col min="10" max="10" width="12.140625" style="42" bestFit="1" customWidth="1"/>
  </cols>
  <sheetData>
    <row r="1" spans="1:12" x14ac:dyDescent="0.25">
      <c r="A1" s="333" t="s">
        <v>0</v>
      </c>
      <c r="B1" s="367" t="s">
        <v>1</v>
      </c>
      <c r="C1" s="369" t="s">
        <v>2</v>
      </c>
      <c r="D1" s="342" t="s">
        <v>927</v>
      </c>
      <c r="E1" s="332"/>
      <c r="F1" s="342" t="s">
        <v>894</v>
      </c>
      <c r="G1" s="331"/>
      <c r="H1" s="331"/>
      <c r="I1" s="331"/>
      <c r="J1" s="332"/>
    </row>
    <row r="2" spans="1:12" x14ac:dyDescent="0.25">
      <c r="A2" s="334"/>
      <c r="B2" s="368"/>
      <c r="C2" s="370"/>
      <c r="D2" s="33" t="s">
        <v>363</v>
      </c>
      <c r="E2" s="34" t="s">
        <v>364</v>
      </c>
      <c r="F2" s="124" t="s">
        <v>363</v>
      </c>
      <c r="G2" s="125" t="s">
        <v>479</v>
      </c>
      <c r="H2" s="125" t="s">
        <v>480</v>
      </c>
      <c r="I2" s="125" t="s">
        <v>481</v>
      </c>
      <c r="J2" s="126" t="s">
        <v>456</v>
      </c>
    </row>
    <row r="3" spans="1:12" x14ac:dyDescent="0.25">
      <c r="A3" s="71" t="s">
        <v>3</v>
      </c>
      <c r="B3" s="72" t="s">
        <v>4</v>
      </c>
      <c r="C3" s="73" t="s">
        <v>5</v>
      </c>
      <c r="D3" s="192">
        <v>116</v>
      </c>
      <c r="E3" s="178">
        <v>0.29310344827586204</v>
      </c>
      <c r="F3" s="192">
        <v>103</v>
      </c>
      <c r="G3" s="178">
        <v>0.970873786407767</v>
      </c>
      <c r="H3" s="178" t="s">
        <v>878</v>
      </c>
      <c r="I3" s="178">
        <v>0</v>
      </c>
      <c r="J3" s="178">
        <v>0</v>
      </c>
      <c r="L3" s="113"/>
    </row>
    <row r="4" spans="1:12" x14ac:dyDescent="0.25">
      <c r="A4" s="74" t="s">
        <v>6</v>
      </c>
      <c r="B4" s="75" t="s">
        <v>7</v>
      </c>
      <c r="C4" s="76" t="s">
        <v>8</v>
      </c>
      <c r="D4" s="192">
        <v>302</v>
      </c>
      <c r="E4" s="178">
        <v>0.93377483443708609</v>
      </c>
      <c r="F4" s="192">
        <v>171</v>
      </c>
      <c r="G4" s="178">
        <v>0.63742690058479534</v>
      </c>
      <c r="H4" s="178">
        <v>0.33333333333333337</v>
      </c>
      <c r="I4" s="178" t="s">
        <v>878</v>
      </c>
      <c r="J4" s="178" t="s">
        <v>878</v>
      </c>
      <c r="L4" s="113"/>
    </row>
    <row r="5" spans="1:12" x14ac:dyDescent="0.25">
      <c r="A5" s="74" t="s">
        <v>9</v>
      </c>
      <c r="B5" s="75" t="s">
        <v>10</v>
      </c>
      <c r="C5" s="76" t="s">
        <v>11</v>
      </c>
      <c r="D5" s="192">
        <v>188</v>
      </c>
      <c r="E5" s="178">
        <v>0.5</v>
      </c>
      <c r="F5" s="192">
        <v>147</v>
      </c>
      <c r="G5" s="178">
        <v>0.10204081632653061</v>
      </c>
      <c r="H5" s="178">
        <v>0.17687074829931973</v>
      </c>
      <c r="I5" s="178" t="s">
        <v>878</v>
      </c>
      <c r="J5" s="178">
        <v>0.70068027210884354</v>
      </c>
      <c r="L5" s="113"/>
    </row>
    <row r="6" spans="1:12" x14ac:dyDescent="0.25">
      <c r="A6" s="74" t="s">
        <v>12</v>
      </c>
      <c r="B6" s="75" t="s">
        <v>13</v>
      </c>
      <c r="C6" s="76" t="s">
        <v>14</v>
      </c>
      <c r="D6" s="192">
        <v>225</v>
      </c>
      <c r="E6" s="178">
        <v>0.59111111111111114</v>
      </c>
      <c r="F6" s="192">
        <v>114</v>
      </c>
      <c r="G6" s="178">
        <v>0.99122807017543868</v>
      </c>
      <c r="H6" s="178" t="s">
        <v>878</v>
      </c>
      <c r="I6" s="178">
        <v>0</v>
      </c>
      <c r="J6" s="178">
        <v>0</v>
      </c>
      <c r="L6" s="113"/>
    </row>
    <row r="7" spans="1:12" x14ac:dyDescent="0.25">
      <c r="A7" s="74" t="s">
        <v>15</v>
      </c>
      <c r="B7" s="75" t="s">
        <v>16</v>
      </c>
      <c r="C7" s="76" t="s">
        <v>14</v>
      </c>
      <c r="D7" s="192">
        <v>252</v>
      </c>
      <c r="E7" s="178">
        <v>0.53174603174603174</v>
      </c>
      <c r="F7" s="192">
        <v>203</v>
      </c>
      <c r="G7" s="178">
        <v>0.3645320197044335</v>
      </c>
      <c r="H7" s="178">
        <v>0.57635467980295563</v>
      </c>
      <c r="I7" s="178">
        <v>5.9113300492610835E-2</v>
      </c>
      <c r="J7" s="178">
        <v>0</v>
      </c>
      <c r="L7" s="113"/>
    </row>
    <row r="8" spans="1:12" x14ac:dyDescent="0.25">
      <c r="A8" s="74" t="s">
        <v>17</v>
      </c>
      <c r="B8" s="75" t="s">
        <v>18</v>
      </c>
      <c r="C8" s="76" t="s">
        <v>11</v>
      </c>
      <c r="D8" s="192">
        <v>177</v>
      </c>
      <c r="E8" s="178">
        <v>0.94350282485875714</v>
      </c>
      <c r="F8" s="192">
        <v>33</v>
      </c>
      <c r="G8" s="178" t="s">
        <v>878</v>
      </c>
      <c r="H8" s="178">
        <v>0.93939393939393934</v>
      </c>
      <c r="I8" s="178" t="s">
        <v>878</v>
      </c>
      <c r="J8" s="178">
        <v>0</v>
      </c>
      <c r="L8" s="113"/>
    </row>
    <row r="9" spans="1:12" x14ac:dyDescent="0.25">
      <c r="A9" s="74" t="s">
        <v>19</v>
      </c>
      <c r="B9" s="75" t="s">
        <v>20</v>
      </c>
      <c r="C9" s="76" t="s">
        <v>21</v>
      </c>
      <c r="D9" s="192">
        <v>344</v>
      </c>
      <c r="E9" s="178">
        <v>0.56686046511627908</v>
      </c>
      <c r="F9" s="192">
        <v>251</v>
      </c>
      <c r="G9" s="178">
        <v>0.93625498007968133</v>
      </c>
      <c r="H9" s="178" t="s">
        <v>878</v>
      </c>
      <c r="I9" s="178">
        <v>5.179282868525896E-2</v>
      </c>
      <c r="J9" s="178">
        <v>0</v>
      </c>
      <c r="L9" s="113"/>
    </row>
    <row r="10" spans="1:12" x14ac:dyDescent="0.25">
      <c r="A10" s="74" t="s">
        <v>22</v>
      </c>
      <c r="B10" s="75" t="s">
        <v>23</v>
      </c>
      <c r="C10" s="76" t="s">
        <v>24</v>
      </c>
      <c r="D10" s="192">
        <v>97</v>
      </c>
      <c r="E10" s="178">
        <v>0.59793814432989689</v>
      </c>
      <c r="F10" s="192">
        <v>68</v>
      </c>
      <c r="G10" s="178">
        <v>0.92647058823529405</v>
      </c>
      <c r="H10" s="178" t="s">
        <v>878</v>
      </c>
      <c r="I10" s="178" t="s">
        <v>878</v>
      </c>
      <c r="J10" s="178">
        <v>0</v>
      </c>
      <c r="L10" s="113"/>
    </row>
    <row r="11" spans="1:12" x14ac:dyDescent="0.25">
      <c r="A11" s="74" t="s">
        <v>25</v>
      </c>
      <c r="B11" s="75" t="s">
        <v>26</v>
      </c>
      <c r="C11" s="76" t="s">
        <v>8</v>
      </c>
      <c r="D11" s="192">
        <v>145</v>
      </c>
      <c r="E11" s="178">
        <v>0.31724137931034485</v>
      </c>
      <c r="F11" s="192">
        <v>50</v>
      </c>
      <c r="G11" s="178">
        <v>0</v>
      </c>
      <c r="H11" s="178">
        <v>1</v>
      </c>
      <c r="I11" s="178">
        <v>0</v>
      </c>
      <c r="J11" s="178">
        <v>0</v>
      </c>
      <c r="L11" s="113"/>
    </row>
    <row r="12" spans="1:12" x14ac:dyDescent="0.25">
      <c r="A12" s="74" t="s">
        <v>27</v>
      </c>
      <c r="B12" s="75" t="s">
        <v>28</v>
      </c>
      <c r="C12" s="76" t="s">
        <v>5</v>
      </c>
      <c r="D12" s="192">
        <v>129</v>
      </c>
      <c r="E12" s="178">
        <v>0.22480620155038761</v>
      </c>
      <c r="F12" s="192">
        <v>123</v>
      </c>
      <c r="G12" s="178">
        <v>0.80487804878048774</v>
      </c>
      <c r="H12" s="178">
        <v>0.14634146341463417</v>
      </c>
      <c r="I12" s="178">
        <v>4.878048780487805E-2</v>
      </c>
      <c r="J12" s="178">
        <v>0</v>
      </c>
      <c r="L12" s="113"/>
    </row>
    <row r="13" spans="1:12" x14ac:dyDescent="0.25">
      <c r="A13" s="74" t="s">
        <v>29</v>
      </c>
      <c r="B13" s="75" t="s">
        <v>30</v>
      </c>
      <c r="C13" s="76" t="s">
        <v>31</v>
      </c>
      <c r="D13" s="192">
        <v>115</v>
      </c>
      <c r="E13" s="178">
        <v>0.9826086956521739</v>
      </c>
      <c r="F13" s="192">
        <v>112</v>
      </c>
      <c r="G13" s="178">
        <v>0.13392857142857142</v>
      </c>
      <c r="H13" s="178">
        <v>7.1428571428571438E-2</v>
      </c>
      <c r="I13" s="178" t="s">
        <v>878</v>
      </c>
      <c r="J13" s="178">
        <v>0.7857142857142857</v>
      </c>
      <c r="L13" s="113"/>
    </row>
    <row r="14" spans="1:12" x14ac:dyDescent="0.25">
      <c r="A14" s="74" t="s">
        <v>32</v>
      </c>
      <c r="B14" s="75" t="s">
        <v>33</v>
      </c>
      <c r="C14" s="76" t="s">
        <v>31</v>
      </c>
      <c r="D14" s="192">
        <v>57</v>
      </c>
      <c r="E14" s="178">
        <v>1</v>
      </c>
      <c r="F14" s="192">
        <v>56</v>
      </c>
      <c r="G14" s="178" t="s">
        <v>878</v>
      </c>
      <c r="H14" s="178">
        <v>0.125</v>
      </c>
      <c r="I14" s="178" t="s">
        <v>878</v>
      </c>
      <c r="J14" s="178">
        <v>0.7857142857142857</v>
      </c>
      <c r="L14" s="113"/>
    </row>
    <row r="15" spans="1:12" x14ac:dyDescent="0.25">
      <c r="A15" s="74" t="s">
        <v>34</v>
      </c>
      <c r="B15" s="75" t="s">
        <v>35</v>
      </c>
      <c r="C15" s="76" t="s">
        <v>24</v>
      </c>
      <c r="D15" s="192">
        <v>109</v>
      </c>
      <c r="E15" s="178">
        <v>0.95412844036697253</v>
      </c>
      <c r="F15" s="192">
        <v>95</v>
      </c>
      <c r="G15" s="178">
        <v>0.78947368421052633</v>
      </c>
      <c r="H15" s="178">
        <v>0.12631578947368421</v>
      </c>
      <c r="I15" s="178">
        <v>8.4210526315789472E-2</v>
      </c>
      <c r="J15" s="178">
        <v>0</v>
      </c>
      <c r="L15" s="113"/>
    </row>
    <row r="16" spans="1:12" x14ac:dyDescent="0.25">
      <c r="A16" s="74" t="s">
        <v>36</v>
      </c>
      <c r="B16" s="75" t="s">
        <v>37</v>
      </c>
      <c r="C16" s="76" t="s">
        <v>11</v>
      </c>
      <c r="D16" s="192">
        <v>53</v>
      </c>
      <c r="E16" s="178">
        <v>1</v>
      </c>
      <c r="F16" s="192">
        <v>45</v>
      </c>
      <c r="G16" s="178">
        <v>0.84444444444444444</v>
      </c>
      <c r="H16" s="178">
        <v>0.1111111111111111</v>
      </c>
      <c r="I16" s="178" t="s">
        <v>878</v>
      </c>
      <c r="J16" s="178">
        <v>0</v>
      </c>
      <c r="L16" s="113"/>
    </row>
    <row r="17" spans="1:12" x14ac:dyDescent="0.25">
      <c r="A17" s="74" t="s">
        <v>38</v>
      </c>
      <c r="B17" s="75" t="s">
        <v>39</v>
      </c>
      <c r="C17" s="76" t="s">
        <v>21</v>
      </c>
      <c r="D17" s="192">
        <v>96</v>
      </c>
      <c r="E17" s="178">
        <v>0.76041666666666674</v>
      </c>
      <c r="F17" s="192">
        <v>94</v>
      </c>
      <c r="G17" s="178">
        <v>0.58510638297872342</v>
      </c>
      <c r="H17" s="178">
        <v>0.4042553191489362</v>
      </c>
      <c r="I17" s="178" t="s">
        <v>878</v>
      </c>
      <c r="J17" s="178">
        <v>0</v>
      </c>
      <c r="L17" s="113"/>
    </row>
    <row r="18" spans="1:12" x14ac:dyDescent="0.25">
      <c r="A18" s="74" t="s">
        <v>40</v>
      </c>
      <c r="B18" s="75" t="s">
        <v>41</v>
      </c>
      <c r="C18" s="76" t="s">
        <v>31</v>
      </c>
      <c r="D18" s="192">
        <v>129</v>
      </c>
      <c r="E18" s="178">
        <v>0.9767441860465117</v>
      </c>
      <c r="F18" s="192">
        <v>128</v>
      </c>
      <c r="G18" s="178">
        <v>0.890625</v>
      </c>
      <c r="H18" s="178">
        <v>8.59375E-2</v>
      </c>
      <c r="I18" s="178" t="s">
        <v>878</v>
      </c>
      <c r="J18" s="178" t="s">
        <v>878</v>
      </c>
      <c r="L18" s="113"/>
    </row>
    <row r="19" spans="1:12" x14ac:dyDescent="0.25">
      <c r="A19" s="74" t="s">
        <v>42</v>
      </c>
      <c r="B19" s="75" t="s">
        <v>43</v>
      </c>
      <c r="C19" s="76" t="s">
        <v>8</v>
      </c>
      <c r="D19" s="192">
        <v>214</v>
      </c>
      <c r="E19" s="178">
        <v>0.91121495327102808</v>
      </c>
      <c r="F19" s="192">
        <v>104</v>
      </c>
      <c r="G19" s="178">
        <v>0.46153846153846151</v>
      </c>
      <c r="H19" s="178">
        <v>0.51923076923076916</v>
      </c>
      <c r="I19" s="178" t="s">
        <v>878</v>
      </c>
      <c r="J19" s="178">
        <v>0</v>
      </c>
      <c r="L19" s="113"/>
    </row>
    <row r="20" spans="1:12" x14ac:dyDescent="0.25">
      <c r="A20" s="74" t="s">
        <v>44</v>
      </c>
      <c r="B20" s="75" t="s">
        <v>45</v>
      </c>
      <c r="C20" s="76" t="s">
        <v>11</v>
      </c>
      <c r="D20" s="192">
        <v>114</v>
      </c>
      <c r="E20" s="178">
        <v>0.91228070175438603</v>
      </c>
      <c r="F20" s="192">
        <v>94</v>
      </c>
      <c r="G20" s="178">
        <v>0.55319148936170215</v>
      </c>
      <c r="H20" s="178">
        <v>0.27659574468085107</v>
      </c>
      <c r="I20" s="178">
        <v>0.13829787234042554</v>
      </c>
      <c r="J20" s="178" t="s">
        <v>878</v>
      </c>
      <c r="L20" s="113"/>
    </row>
    <row r="21" spans="1:12" x14ac:dyDescent="0.25">
      <c r="A21" s="74" t="s">
        <v>46</v>
      </c>
      <c r="B21" s="77" t="s">
        <v>47</v>
      </c>
      <c r="C21" s="76" t="s">
        <v>21</v>
      </c>
      <c r="D21" s="192">
        <v>174</v>
      </c>
      <c r="E21" s="178">
        <v>0.95977011494252873</v>
      </c>
      <c r="F21" s="192">
        <v>134</v>
      </c>
      <c r="G21" s="178" t="s">
        <v>878</v>
      </c>
      <c r="H21" s="178">
        <v>0.94029850746268651</v>
      </c>
      <c r="I21" s="178">
        <v>0</v>
      </c>
      <c r="J21" s="178">
        <v>5.2238805970149259E-2</v>
      </c>
      <c r="L21" s="113"/>
    </row>
    <row r="22" spans="1:12" x14ac:dyDescent="0.25">
      <c r="A22" s="74" t="s">
        <v>48</v>
      </c>
      <c r="B22" s="75" t="s">
        <v>49</v>
      </c>
      <c r="C22" s="76" t="s">
        <v>50</v>
      </c>
      <c r="D22" s="192">
        <v>51</v>
      </c>
      <c r="E22" s="178" t="s">
        <v>878</v>
      </c>
      <c r="F22" s="192">
        <v>26</v>
      </c>
      <c r="G22" s="178">
        <v>0.19230769230769229</v>
      </c>
      <c r="H22" s="178">
        <v>0.80769230769230771</v>
      </c>
      <c r="I22" s="178">
        <v>0</v>
      </c>
      <c r="J22" s="178">
        <v>0</v>
      </c>
      <c r="L22" s="113"/>
    </row>
    <row r="23" spans="1:12" x14ac:dyDescent="0.25">
      <c r="A23" s="74" t="s">
        <v>51</v>
      </c>
      <c r="B23" s="75" t="s">
        <v>52</v>
      </c>
      <c r="C23" s="76" t="s">
        <v>31</v>
      </c>
      <c r="D23" s="192">
        <v>107</v>
      </c>
      <c r="E23" s="178">
        <v>0.95327102803738317</v>
      </c>
      <c r="F23" s="192">
        <v>82</v>
      </c>
      <c r="G23" s="178">
        <v>0</v>
      </c>
      <c r="H23" s="178">
        <v>0.9390243902439025</v>
      </c>
      <c r="I23" s="178">
        <v>6.097560975609756E-2</v>
      </c>
      <c r="J23" s="178">
        <v>0</v>
      </c>
      <c r="L23" s="113"/>
    </row>
    <row r="24" spans="1:12" x14ac:dyDescent="0.25">
      <c r="A24" s="74" t="s">
        <v>53</v>
      </c>
      <c r="B24" s="75" t="s">
        <v>54</v>
      </c>
      <c r="C24" s="76" t="s">
        <v>31</v>
      </c>
      <c r="D24" s="192">
        <v>323</v>
      </c>
      <c r="E24" s="178">
        <v>0.83591331269349856</v>
      </c>
      <c r="F24" s="192">
        <v>298</v>
      </c>
      <c r="G24" s="178">
        <v>0.19463087248322147</v>
      </c>
      <c r="H24" s="178">
        <v>0.13087248322147652</v>
      </c>
      <c r="I24" s="178">
        <v>0.67449664429530198</v>
      </c>
      <c r="J24" s="178">
        <v>0</v>
      </c>
      <c r="L24" s="113"/>
    </row>
    <row r="25" spans="1:12" x14ac:dyDescent="0.25">
      <c r="A25" s="74" t="s">
        <v>55</v>
      </c>
      <c r="B25" s="75" t="s">
        <v>56</v>
      </c>
      <c r="C25" s="76" t="s">
        <v>11</v>
      </c>
      <c r="D25" s="192">
        <v>248</v>
      </c>
      <c r="E25" s="178">
        <v>0.7661290322580645</v>
      </c>
      <c r="F25" s="192">
        <v>0</v>
      </c>
      <c r="G25" s="178">
        <v>0</v>
      </c>
      <c r="H25" s="178">
        <v>0</v>
      </c>
      <c r="I25" s="178">
        <v>0</v>
      </c>
      <c r="J25" s="178">
        <v>0</v>
      </c>
      <c r="L25" s="113"/>
    </row>
    <row r="26" spans="1:12" x14ac:dyDescent="0.25">
      <c r="A26" s="74" t="s">
        <v>57</v>
      </c>
      <c r="B26" s="75" t="s">
        <v>58</v>
      </c>
      <c r="C26" s="76" t="s">
        <v>50</v>
      </c>
      <c r="D26" s="192">
        <v>56</v>
      </c>
      <c r="E26" s="178">
        <v>0.51785714285714279</v>
      </c>
      <c r="F26" s="192">
        <v>45</v>
      </c>
      <c r="G26" s="178">
        <v>0</v>
      </c>
      <c r="H26" s="178">
        <v>0</v>
      </c>
      <c r="I26" s="178">
        <v>0</v>
      </c>
      <c r="J26" s="178">
        <v>1</v>
      </c>
      <c r="L26" s="113"/>
    </row>
    <row r="27" spans="1:12" x14ac:dyDescent="0.25">
      <c r="A27" s="74" t="s">
        <v>59</v>
      </c>
      <c r="B27" s="75" t="s">
        <v>60</v>
      </c>
      <c r="C27" s="76" t="s">
        <v>21</v>
      </c>
      <c r="D27" s="192">
        <v>99</v>
      </c>
      <c r="E27" s="178">
        <v>0.38383838383838381</v>
      </c>
      <c r="F27" s="192">
        <v>83</v>
      </c>
      <c r="G27" s="178">
        <v>0.62650602409638556</v>
      </c>
      <c r="H27" s="178">
        <v>0.3493975903614458</v>
      </c>
      <c r="I27" s="178" t="s">
        <v>878</v>
      </c>
      <c r="J27" s="178">
        <v>0</v>
      </c>
      <c r="L27" s="113"/>
    </row>
    <row r="28" spans="1:12" x14ac:dyDescent="0.25">
      <c r="A28" s="74" t="s">
        <v>61</v>
      </c>
      <c r="B28" s="75" t="s">
        <v>62</v>
      </c>
      <c r="C28" s="76" t="s">
        <v>24</v>
      </c>
      <c r="D28" s="192">
        <v>107</v>
      </c>
      <c r="E28" s="178">
        <v>0.78504672897196259</v>
      </c>
      <c r="F28" s="192">
        <v>92</v>
      </c>
      <c r="G28" s="178">
        <v>0.82608695652173902</v>
      </c>
      <c r="H28" s="178">
        <v>0.10869565217391304</v>
      </c>
      <c r="I28" s="178">
        <v>6.5217391304347824E-2</v>
      </c>
      <c r="J28" s="178">
        <v>0</v>
      </c>
      <c r="L28" s="113"/>
    </row>
    <row r="29" spans="1:12" x14ac:dyDescent="0.25">
      <c r="A29" s="74" t="s">
        <v>63</v>
      </c>
      <c r="B29" s="75" t="s">
        <v>64</v>
      </c>
      <c r="C29" s="76" t="s">
        <v>31</v>
      </c>
      <c r="D29" s="192">
        <v>93</v>
      </c>
      <c r="E29" s="178">
        <v>1</v>
      </c>
      <c r="F29" s="192">
        <v>17</v>
      </c>
      <c r="G29" s="178" t="s">
        <v>878</v>
      </c>
      <c r="H29" s="178">
        <v>0.58823529411764708</v>
      </c>
      <c r="I29" s="178">
        <v>0.29411764705882354</v>
      </c>
      <c r="J29" s="178">
        <v>0</v>
      </c>
      <c r="L29" s="113"/>
    </row>
    <row r="30" spans="1:12" x14ac:dyDescent="0.25">
      <c r="A30" s="74" t="s">
        <v>65</v>
      </c>
      <c r="B30" s="75" t="s">
        <v>66</v>
      </c>
      <c r="C30" s="76" t="s">
        <v>50</v>
      </c>
      <c r="D30" s="192">
        <v>296</v>
      </c>
      <c r="E30" s="178">
        <v>0.95945945945945954</v>
      </c>
      <c r="F30" s="192">
        <v>245</v>
      </c>
      <c r="G30" s="178">
        <v>0.82448979591836735</v>
      </c>
      <c r="H30" s="178">
        <v>0.17551020408163265</v>
      </c>
      <c r="I30" s="178">
        <v>0</v>
      </c>
      <c r="J30" s="178">
        <v>0</v>
      </c>
      <c r="L30" s="113"/>
    </row>
    <row r="31" spans="1:12" x14ac:dyDescent="0.25">
      <c r="A31" s="74" t="s">
        <v>67</v>
      </c>
      <c r="B31" s="75" t="s">
        <v>68</v>
      </c>
      <c r="C31" s="76" t="s">
        <v>69</v>
      </c>
      <c r="D31" s="192">
        <v>128</v>
      </c>
      <c r="E31" s="178">
        <v>0.9921875</v>
      </c>
      <c r="F31" s="192">
        <v>97</v>
      </c>
      <c r="G31" s="178">
        <v>0.39175257731958768</v>
      </c>
      <c r="H31" s="178">
        <v>0.5670103092783505</v>
      </c>
      <c r="I31" s="178" t="s">
        <v>878</v>
      </c>
      <c r="J31" s="178">
        <v>0</v>
      </c>
      <c r="L31" s="113"/>
    </row>
    <row r="32" spans="1:12" x14ac:dyDescent="0.25">
      <c r="A32" s="74" t="s">
        <v>70</v>
      </c>
      <c r="B32" s="75" t="s">
        <v>71</v>
      </c>
      <c r="C32" s="76" t="s">
        <v>21</v>
      </c>
      <c r="D32" s="192">
        <v>122</v>
      </c>
      <c r="E32" s="178">
        <v>0.80327868852459017</v>
      </c>
      <c r="F32" s="192">
        <v>15</v>
      </c>
      <c r="G32" s="178">
        <v>0</v>
      </c>
      <c r="H32" s="178">
        <v>0.93333333333333324</v>
      </c>
      <c r="I32" s="178" t="s">
        <v>878</v>
      </c>
      <c r="J32" s="178">
        <v>0</v>
      </c>
      <c r="L32" s="113"/>
    </row>
    <row r="33" spans="1:12" x14ac:dyDescent="0.25">
      <c r="A33" s="74" t="s">
        <v>72</v>
      </c>
      <c r="B33" s="75" t="s">
        <v>73</v>
      </c>
      <c r="C33" s="76" t="s">
        <v>21</v>
      </c>
      <c r="D33" s="192">
        <v>235</v>
      </c>
      <c r="E33" s="178">
        <v>0.8936170212765957</v>
      </c>
      <c r="F33" s="192">
        <v>209</v>
      </c>
      <c r="G33" s="178">
        <v>0.23923444976076558</v>
      </c>
      <c r="H33" s="178">
        <v>0.26315789473684209</v>
      </c>
      <c r="I33" s="178">
        <v>0.48803827751196172</v>
      </c>
      <c r="J33" s="178" t="s">
        <v>878</v>
      </c>
      <c r="L33" s="113"/>
    </row>
    <row r="34" spans="1:12" x14ac:dyDescent="0.25">
      <c r="A34" s="74" t="s">
        <v>74</v>
      </c>
      <c r="B34" s="77" t="s">
        <v>75</v>
      </c>
      <c r="C34" s="76" t="s">
        <v>31</v>
      </c>
      <c r="D34" s="192">
        <v>129</v>
      </c>
      <c r="E34" s="178">
        <v>0.8527131782945736</v>
      </c>
      <c r="F34" s="192">
        <v>119</v>
      </c>
      <c r="G34" s="178">
        <v>0.73109243697478987</v>
      </c>
      <c r="H34" s="178">
        <v>0.22689075630252101</v>
      </c>
      <c r="I34" s="178">
        <v>4.2016806722689079E-2</v>
      </c>
      <c r="J34" s="178">
        <v>0</v>
      </c>
      <c r="L34" s="113"/>
    </row>
    <row r="35" spans="1:12" x14ac:dyDescent="0.25">
      <c r="A35" s="74" t="s">
        <v>76</v>
      </c>
      <c r="B35" s="75" t="s">
        <v>77</v>
      </c>
      <c r="C35" s="76" t="s">
        <v>21</v>
      </c>
      <c r="D35" s="192">
        <v>112</v>
      </c>
      <c r="E35" s="178">
        <v>0.4375</v>
      </c>
      <c r="F35" s="192">
        <v>84</v>
      </c>
      <c r="G35" s="178">
        <v>0.54761904761904756</v>
      </c>
      <c r="H35" s="178">
        <v>0.44047619047619052</v>
      </c>
      <c r="I35" s="178" t="s">
        <v>878</v>
      </c>
      <c r="J35" s="178">
        <v>0</v>
      </c>
      <c r="L35" s="113"/>
    </row>
    <row r="36" spans="1:12" x14ac:dyDescent="0.25">
      <c r="A36" s="74" t="s">
        <v>78</v>
      </c>
      <c r="B36" s="75" t="s">
        <v>79</v>
      </c>
      <c r="C36" s="76" t="s">
        <v>69</v>
      </c>
      <c r="D36" s="192">
        <v>257</v>
      </c>
      <c r="E36" s="178">
        <v>0.78988326848249035</v>
      </c>
      <c r="F36" s="192">
        <v>18</v>
      </c>
      <c r="G36" s="178">
        <v>0</v>
      </c>
      <c r="H36" s="178">
        <v>1</v>
      </c>
      <c r="I36" s="178">
        <v>0</v>
      </c>
      <c r="J36" s="178">
        <v>0</v>
      </c>
      <c r="L36" s="113"/>
    </row>
    <row r="37" spans="1:12" x14ac:dyDescent="0.25">
      <c r="A37" s="74" t="s">
        <v>80</v>
      </c>
      <c r="B37" s="75" t="s">
        <v>81</v>
      </c>
      <c r="C37" s="76" t="s">
        <v>8</v>
      </c>
      <c r="D37" s="192">
        <v>273</v>
      </c>
      <c r="E37" s="178">
        <v>7.3260073260073263E-2</v>
      </c>
      <c r="F37" s="192">
        <v>19</v>
      </c>
      <c r="G37" s="178">
        <v>0.8421052631578948</v>
      </c>
      <c r="H37" s="178" t="s">
        <v>878</v>
      </c>
      <c r="I37" s="178">
        <v>0</v>
      </c>
      <c r="J37" s="178">
        <v>0</v>
      </c>
      <c r="L37" s="113"/>
    </row>
    <row r="38" spans="1:12" x14ac:dyDescent="0.25">
      <c r="A38" s="74" t="s">
        <v>82</v>
      </c>
      <c r="B38" s="77" t="s">
        <v>83</v>
      </c>
      <c r="C38" s="76" t="s">
        <v>14</v>
      </c>
      <c r="D38" s="192">
        <v>306</v>
      </c>
      <c r="E38" s="178">
        <v>0.51960784313725494</v>
      </c>
      <c r="F38" s="192">
        <v>296</v>
      </c>
      <c r="G38" s="178">
        <v>0.6385135135135136</v>
      </c>
      <c r="H38" s="178">
        <v>0.36148648648648646</v>
      </c>
      <c r="I38" s="178">
        <v>0</v>
      </c>
      <c r="J38" s="178">
        <v>0</v>
      </c>
      <c r="L38" s="113"/>
    </row>
    <row r="39" spans="1:12" x14ac:dyDescent="0.25">
      <c r="A39" s="74" t="s">
        <v>84</v>
      </c>
      <c r="B39" s="75" t="s">
        <v>85</v>
      </c>
      <c r="C39" s="76" t="s">
        <v>31</v>
      </c>
      <c r="D39" s="192">
        <v>89</v>
      </c>
      <c r="E39" s="178">
        <v>0.550561797752809</v>
      </c>
      <c r="F39" s="192">
        <v>33</v>
      </c>
      <c r="G39" s="178">
        <v>0.51515151515151514</v>
      </c>
      <c r="H39" s="178">
        <v>0.4242424242424242</v>
      </c>
      <c r="I39" s="178" t="s">
        <v>878</v>
      </c>
      <c r="J39" s="178">
        <v>0</v>
      </c>
      <c r="L39" s="113"/>
    </row>
    <row r="40" spans="1:12" x14ac:dyDescent="0.25">
      <c r="A40" s="74" t="s">
        <v>86</v>
      </c>
      <c r="B40" s="75" t="s">
        <v>87</v>
      </c>
      <c r="C40" s="76" t="s">
        <v>11</v>
      </c>
      <c r="D40" s="192">
        <v>91</v>
      </c>
      <c r="E40" s="178">
        <v>0.78021978021978033</v>
      </c>
      <c r="F40" s="192">
        <v>74</v>
      </c>
      <c r="G40" s="178">
        <v>0.66216216216216206</v>
      </c>
      <c r="H40" s="178">
        <v>0.28378378378378377</v>
      </c>
      <c r="I40" s="178" t="s">
        <v>878</v>
      </c>
      <c r="J40" s="178">
        <v>0</v>
      </c>
      <c r="L40" s="113"/>
    </row>
    <row r="41" spans="1:12" x14ac:dyDescent="0.25">
      <c r="A41" s="74" t="s">
        <v>88</v>
      </c>
      <c r="B41" s="75" t="s">
        <v>89</v>
      </c>
      <c r="C41" s="76" t="s">
        <v>14</v>
      </c>
      <c r="D41" s="192">
        <v>120</v>
      </c>
      <c r="E41" s="178">
        <v>0.46666666666666662</v>
      </c>
      <c r="F41" s="192">
        <v>112</v>
      </c>
      <c r="G41" s="178" t="s">
        <v>878</v>
      </c>
      <c r="H41" s="178">
        <v>0.8571428571428571</v>
      </c>
      <c r="I41" s="178">
        <v>0.13392857142857142</v>
      </c>
      <c r="J41" s="178">
        <v>0</v>
      </c>
      <c r="L41" s="113"/>
    </row>
    <row r="42" spans="1:12" x14ac:dyDescent="0.25">
      <c r="A42" s="74" t="s">
        <v>90</v>
      </c>
      <c r="B42" s="75" t="s">
        <v>91</v>
      </c>
      <c r="C42" s="76" t="s">
        <v>24</v>
      </c>
      <c r="D42" s="192">
        <v>152</v>
      </c>
      <c r="E42" s="178">
        <v>0.34868421052631582</v>
      </c>
      <c r="F42" s="192">
        <v>128</v>
      </c>
      <c r="G42" s="178">
        <v>0.8046875</v>
      </c>
      <c r="H42" s="178">
        <v>0.1875</v>
      </c>
      <c r="I42" s="178">
        <v>0</v>
      </c>
      <c r="J42" s="178" t="s">
        <v>878</v>
      </c>
      <c r="L42" s="113"/>
    </row>
    <row r="43" spans="1:12" x14ac:dyDescent="0.25">
      <c r="A43" s="74" t="s">
        <v>517</v>
      </c>
      <c r="B43" s="175" t="s">
        <v>703</v>
      </c>
      <c r="C43" s="176" t="s">
        <v>31</v>
      </c>
      <c r="D43" s="192">
        <v>188</v>
      </c>
      <c r="E43" s="178">
        <v>0.99468085106382975</v>
      </c>
      <c r="F43" s="192">
        <v>156</v>
      </c>
      <c r="G43" s="178">
        <v>0.73717948717948711</v>
      </c>
      <c r="H43" s="178">
        <v>0.17948717948717949</v>
      </c>
      <c r="I43" s="178">
        <v>5.7692307692307689E-2</v>
      </c>
      <c r="J43" s="178" t="s">
        <v>878</v>
      </c>
      <c r="L43" s="113"/>
    </row>
    <row r="44" spans="1:12" x14ac:dyDescent="0.25">
      <c r="A44" s="74" t="s">
        <v>92</v>
      </c>
      <c r="B44" s="75" t="s">
        <v>93</v>
      </c>
      <c r="C44" s="76" t="s">
        <v>5</v>
      </c>
      <c r="D44" s="192">
        <v>81</v>
      </c>
      <c r="E44" s="178">
        <v>0.70370370370370372</v>
      </c>
      <c r="F44" s="192">
        <v>13</v>
      </c>
      <c r="G44" s="178">
        <v>0.61538461538461542</v>
      </c>
      <c r="H44" s="178" t="s">
        <v>878</v>
      </c>
      <c r="I44" s="178">
        <v>0</v>
      </c>
      <c r="J44" s="178" t="s">
        <v>878</v>
      </c>
      <c r="L44" s="113"/>
    </row>
    <row r="45" spans="1:12" x14ac:dyDescent="0.25">
      <c r="A45" s="74" t="s">
        <v>94</v>
      </c>
      <c r="B45" s="75" t="s">
        <v>95</v>
      </c>
      <c r="C45" s="76" t="s">
        <v>11</v>
      </c>
      <c r="D45" s="192">
        <v>114</v>
      </c>
      <c r="E45" s="178">
        <v>0.98245614035087725</v>
      </c>
      <c r="F45" s="192">
        <v>113</v>
      </c>
      <c r="G45" s="178">
        <v>0.5752212389380531</v>
      </c>
      <c r="H45" s="178">
        <v>0.33628318584070799</v>
      </c>
      <c r="I45" s="178">
        <v>8.8495575221238937E-2</v>
      </c>
      <c r="J45" s="178">
        <v>0</v>
      </c>
      <c r="L45" s="113"/>
    </row>
    <row r="46" spans="1:12" x14ac:dyDescent="0.25">
      <c r="A46" s="74" t="s">
        <v>96</v>
      </c>
      <c r="B46" s="75" t="s">
        <v>97</v>
      </c>
      <c r="C46" s="76" t="s">
        <v>21</v>
      </c>
      <c r="D46" s="192">
        <v>216</v>
      </c>
      <c r="E46" s="178">
        <v>1</v>
      </c>
      <c r="F46" s="192">
        <v>215</v>
      </c>
      <c r="G46" s="178">
        <v>0.8883720930232557</v>
      </c>
      <c r="H46" s="178">
        <v>0.11162790697674418</v>
      </c>
      <c r="I46" s="178">
        <v>0</v>
      </c>
      <c r="J46" s="178">
        <v>0</v>
      </c>
      <c r="L46" s="113"/>
    </row>
    <row r="47" spans="1:12" x14ac:dyDescent="0.25">
      <c r="A47" s="74" t="s">
        <v>98</v>
      </c>
      <c r="B47" s="75" t="s">
        <v>99</v>
      </c>
      <c r="C47" s="76" t="s">
        <v>14</v>
      </c>
      <c r="D47" s="192">
        <v>312</v>
      </c>
      <c r="E47" s="178">
        <v>0.96153846153846156</v>
      </c>
      <c r="F47" s="192">
        <v>299</v>
      </c>
      <c r="G47" s="178">
        <v>0.8729096989966556</v>
      </c>
      <c r="H47" s="178">
        <v>8.6956521739130432E-2</v>
      </c>
      <c r="I47" s="178">
        <v>4.0133779264214048E-2</v>
      </c>
      <c r="J47" s="178">
        <v>0</v>
      </c>
      <c r="L47" s="113"/>
    </row>
    <row r="48" spans="1:12" x14ac:dyDescent="0.25">
      <c r="A48" s="74" t="s">
        <v>100</v>
      </c>
      <c r="B48" s="75" t="s">
        <v>101</v>
      </c>
      <c r="C48" s="76" t="s">
        <v>5</v>
      </c>
      <c r="D48" s="192">
        <v>85</v>
      </c>
      <c r="E48" s="178" t="s">
        <v>878</v>
      </c>
      <c r="F48" s="192">
        <v>77</v>
      </c>
      <c r="G48" s="178">
        <v>0.87012987012987009</v>
      </c>
      <c r="H48" s="178" t="s">
        <v>878</v>
      </c>
      <c r="I48" s="178">
        <v>7.792207792207792E-2</v>
      </c>
      <c r="J48" s="178">
        <v>0</v>
      </c>
      <c r="L48" s="113"/>
    </row>
    <row r="49" spans="1:12" x14ac:dyDescent="0.25">
      <c r="A49" s="74" t="s">
        <v>102</v>
      </c>
      <c r="B49" s="75" t="s">
        <v>103</v>
      </c>
      <c r="C49" s="76" t="s">
        <v>31</v>
      </c>
      <c r="D49" s="192">
        <v>153</v>
      </c>
      <c r="E49" s="178">
        <v>0.99346405228758172</v>
      </c>
      <c r="F49" s="192">
        <v>130</v>
      </c>
      <c r="G49" s="178">
        <v>0.92307692307692302</v>
      </c>
      <c r="H49" s="178">
        <v>4.6153846153846149E-2</v>
      </c>
      <c r="I49" s="178" t="s">
        <v>878</v>
      </c>
      <c r="J49" s="178">
        <v>0</v>
      </c>
      <c r="L49" s="113"/>
    </row>
    <row r="50" spans="1:12" x14ac:dyDescent="0.25">
      <c r="A50" s="74" t="s">
        <v>104</v>
      </c>
      <c r="B50" s="77" t="s">
        <v>105</v>
      </c>
      <c r="C50" s="76" t="s">
        <v>31</v>
      </c>
      <c r="D50" s="192">
        <v>108</v>
      </c>
      <c r="E50" s="178">
        <v>0.89814814814814814</v>
      </c>
      <c r="F50" s="192">
        <v>93</v>
      </c>
      <c r="G50" s="178">
        <v>0.88172043010752688</v>
      </c>
      <c r="H50" s="178" t="s">
        <v>878</v>
      </c>
      <c r="I50" s="178">
        <v>8.6021505376344079E-2</v>
      </c>
      <c r="J50" s="178">
        <v>0</v>
      </c>
      <c r="L50" s="113"/>
    </row>
    <row r="51" spans="1:12" x14ac:dyDescent="0.25">
      <c r="A51" s="74" t="s">
        <v>106</v>
      </c>
      <c r="B51" s="77" t="s">
        <v>107</v>
      </c>
      <c r="C51" s="76" t="s">
        <v>31</v>
      </c>
      <c r="D51" s="192">
        <v>235</v>
      </c>
      <c r="E51" s="178">
        <v>0.94893617021276599</v>
      </c>
      <c r="F51" s="192">
        <v>206</v>
      </c>
      <c r="G51" s="178">
        <v>0.88834951456310673</v>
      </c>
      <c r="H51" s="178">
        <v>6.7961165048543687E-2</v>
      </c>
      <c r="I51" s="178">
        <v>4.3689320388349516E-2</v>
      </c>
      <c r="J51" s="178">
        <v>0</v>
      </c>
      <c r="L51" s="113"/>
    </row>
    <row r="52" spans="1:12" x14ac:dyDescent="0.25">
      <c r="A52" s="74" t="s">
        <v>108</v>
      </c>
      <c r="B52" s="75" t="s">
        <v>109</v>
      </c>
      <c r="C52" s="76" t="s">
        <v>110</v>
      </c>
      <c r="D52" s="192">
        <v>196</v>
      </c>
      <c r="E52" s="178">
        <v>0.62244897959183676</v>
      </c>
      <c r="F52" s="192">
        <v>172</v>
      </c>
      <c r="G52" s="178">
        <v>0.78488372093023262</v>
      </c>
      <c r="H52" s="178">
        <v>0.15697674418604651</v>
      </c>
      <c r="I52" s="178">
        <v>5.8139534883720929E-2</v>
      </c>
      <c r="J52" s="178">
        <v>0</v>
      </c>
      <c r="L52" s="113"/>
    </row>
    <row r="53" spans="1:12" x14ac:dyDescent="0.25">
      <c r="A53" s="74" t="s">
        <v>111</v>
      </c>
      <c r="B53" s="77" t="s">
        <v>112</v>
      </c>
      <c r="C53" s="76" t="s">
        <v>31</v>
      </c>
      <c r="D53" s="192">
        <v>106</v>
      </c>
      <c r="E53" s="178">
        <v>0.84905660377358483</v>
      </c>
      <c r="F53" s="192">
        <v>101</v>
      </c>
      <c r="G53" s="178">
        <v>0.5643564356435643</v>
      </c>
      <c r="H53" s="178">
        <v>0.40594059405940591</v>
      </c>
      <c r="I53" s="178" t="s">
        <v>878</v>
      </c>
      <c r="J53" s="178">
        <v>0</v>
      </c>
      <c r="L53" s="113"/>
    </row>
    <row r="54" spans="1:12" x14ac:dyDescent="0.25">
      <c r="A54" s="74" t="s">
        <v>113</v>
      </c>
      <c r="B54" s="75" t="s">
        <v>114</v>
      </c>
      <c r="C54" s="76" t="s">
        <v>14</v>
      </c>
      <c r="D54" s="192">
        <v>163</v>
      </c>
      <c r="E54" s="178">
        <v>0.98159509202453987</v>
      </c>
      <c r="F54" s="192">
        <v>160</v>
      </c>
      <c r="G54" s="178">
        <v>0</v>
      </c>
      <c r="H54" s="178">
        <v>1</v>
      </c>
      <c r="I54" s="178">
        <v>0</v>
      </c>
      <c r="J54" s="178">
        <v>0</v>
      </c>
      <c r="L54" s="113"/>
    </row>
    <row r="55" spans="1:12" x14ac:dyDescent="0.25">
      <c r="A55" s="74" t="s">
        <v>115</v>
      </c>
      <c r="B55" s="1" t="s">
        <v>116</v>
      </c>
      <c r="C55" s="76" t="s">
        <v>69</v>
      </c>
      <c r="D55" s="192">
        <v>99</v>
      </c>
      <c r="E55" s="178">
        <v>0.70707070707070718</v>
      </c>
      <c r="F55" s="192">
        <v>8</v>
      </c>
      <c r="G55" s="178">
        <v>0</v>
      </c>
      <c r="H55" s="178">
        <v>0</v>
      </c>
      <c r="I55" s="178">
        <v>0</v>
      </c>
      <c r="J55" s="178">
        <v>1</v>
      </c>
      <c r="L55" s="113"/>
    </row>
    <row r="56" spans="1:12" x14ac:dyDescent="0.25">
      <c r="A56" s="74" t="s">
        <v>117</v>
      </c>
      <c r="B56" s="75" t="s">
        <v>118</v>
      </c>
      <c r="C56" s="76" t="s">
        <v>110</v>
      </c>
      <c r="D56" s="192">
        <v>206</v>
      </c>
      <c r="E56" s="178">
        <v>0.97572815533980584</v>
      </c>
      <c r="F56" s="192">
        <v>200</v>
      </c>
      <c r="G56" s="178">
        <v>0.68</v>
      </c>
      <c r="H56" s="178">
        <v>0.25</v>
      </c>
      <c r="I56" s="178">
        <v>6.5000000000000002E-2</v>
      </c>
      <c r="J56" s="178" t="s">
        <v>878</v>
      </c>
      <c r="L56" s="113"/>
    </row>
    <row r="57" spans="1:12" x14ac:dyDescent="0.25">
      <c r="A57" s="74" t="s">
        <v>119</v>
      </c>
      <c r="B57" s="75" t="s">
        <v>120</v>
      </c>
      <c r="C57" s="76" t="s">
        <v>110</v>
      </c>
      <c r="D57" s="192">
        <v>187</v>
      </c>
      <c r="E57" s="178">
        <v>0.26737967914438504</v>
      </c>
      <c r="F57" s="192">
        <v>63</v>
      </c>
      <c r="G57" s="178">
        <v>0.47619047619047622</v>
      </c>
      <c r="H57" s="178">
        <v>0.39682539682539686</v>
      </c>
      <c r="I57" s="178" t="s">
        <v>878</v>
      </c>
      <c r="J57" s="178">
        <v>0.1111111111111111</v>
      </c>
      <c r="L57" s="113"/>
    </row>
    <row r="58" spans="1:12" x14ac:dyDescent="0.25">
      <c r="A58" s="74" t="s">
        <v>121</v>
      </c>
      <c r="B58" s="75" t="s">
        <v>122</v>
      </c>
      <c r="C58" s="76" t="s">
        <v>24</v>
      </c>
      <c r="D58" s="192">
        <v>167</v>
      </c>
      <c r="E58" s="178">
        <v>0.97005988023952094</v>
      </c>
      <c r="F58" s="192">
        <v>142</v>
      </c>
      <c r="G58" s="178">
        <v>0.13380281690140847</v>
      </c>
      <c r="H58" s="178">
        <v>0.83098591549295775</v>
      </c>
      <c r="I58" s="178">
        <v>3.5211267605633804E-2</v>
      </c>
      <c r="J58" s="178">
        <v>0</v>
      </c>
      <c r="L58" s="113"/>
    </row>
    <row r="59" spans="1:12" x14ac:dyDescent="0.25">
      <c r="A59" s="74" t="s">
        <v>123</v>
      </c>
      <c r="B59" s="75" t="s">
        <v>124</v>
      </c>
      <c r="C59" s="76" t="s">
        <v>8</v>
      </c>
      <c r="D59" s="192">
        <v>164</v>
      </c>
      <c r="E59" s="178">
        <v>0.87804878048780499</v>
      </c>
      <c r="F59" s="192">
        <v>160</v>
      </c>
      <c r="G59" s="178">
        <v>0.75624999999999998</v>
      </c>
      <c r="H59" s="178">
        <v>0.20624999999999999</v>
      </c>
      <c r="I59" s="178">
        <v>0</v>
      </c>
      <c r="J59" s="178">
        <v>3.7499999999999999E-2</v>
      </c>
      <c r="L59" s="113"/>
    </row>
    <row r="60" spans="1:12" x14ac:dyDescent="0.25">
      <c r="A60" s="74" t="s">
        <v>125</v>
      </c>
      <c r="B60" s="75" t="s">
        <v>126</v>
      </c>
      <c r="C60" s="76" t="s">
        <v>69</v>
      </c>
      <c r="D60" s="192">
        <v>79</v>
      </c>
      <c r="E60" s="178">
        <v>0.97468354430379744</v>
      </c>
      <c r="F60" s="192">
        <v>76</v>
      </c>
      <c r="G60" s="178">
        <v>0.89473684210526316</v>
      </c>
      <c r="H60" s="178" t="s">
        <v>878</v>
      </c>
      <c r="I60" s="178" t="s">
        <v>878</v>
      </c>
      <c r="J60" s="178">
        <v>0</v>
      </c>
      <c r="L60" s="113"/>
    </row>
    <row r="61" spans="1:12" x14ac:dyDescent="0.25">
      <c r="A61" s="74" t="s">
        <v>127</v>
      </c>
      <c r="B61" s="75" t="s">
        <v>128</v>
      </c>
      <c r="C61" s="76" t="s">
        <v>24</v>
      </c>
      <c r="D61" s="192">
        <v>386</v>
      </c>
      <c r="E61" s="178">
        <v>0.88082901554404147</v>
      </c>
      <c r="F61" s="192">
        <v>110</v>
      </c>
      <c r="G61" s="178">
        <v>0.78181818181818186</v>
      </c>
      <c r="H61" s="178">
        <v>6.363636363636363E-2</v>
      </c>
      <c r="I61" s="178">
        <v>0.15454545454545454</v>
      </c>
      <c r="J61" s="178">
        <v>0</v>
      </c>
      <c r="L61" s="113"/>
    </row>
    <row r="62" spans="1:12" x14ac:dyDescent="0.25">
      <c r="A62" s="74" t="s">
        <v>129</v>
      </c>
      <c r="B62" s="75" t="s">
        <v>130</v>
      </c>
      <c r="C62" s="76" t="s">
        <v>21</v>
      </c>
      <c r="D62" s="192">
        <v>47</v>
      </c>
      <c r="E62" s="178">
        <v>1</v>
      </c>
      <c r="F62" s="192">
        <v>47</v>
      </c>
      <c r="G62" s="178">
        <v>0.5957446808510638</v>
      </c>
      <c r="H62" s="178">
        <v>0.27659574468085107</v>
      </c>
      <c r="I62" s="178">
        <v>0.1276595744680851</v>
      </c>
      <c r="J62" s="178">
        <v>0</v>
      </c>
      <c r="L62" s="113"/>
    </row>
    <row r="63" spans="1:12" x14ac:dyDescent="0.25">
      <c r="A63" s="74" t="s">
        <v>131</v>
      </c>
      <c r="B63" s="75" t="s">
        <v>132</v>
      </c>
      <c r="C63" s="76" t="s">
        <v>8</v>
      </c>
      <c r="D63" s="192">
        <v>176</v>
      </c>
      <c r="E63" s="178">
        <v>0.875</v>
      </c>
      <c r="F63" s="192">
        <v>141</v>
      </c>
      <c r="G63" s="178">
        <v>1</v>
      </c>
      <c r="H63" s="178">
        <v>0</v>
      </c>
      <c r="I63" s="178">
        <v>0</v>
      </c>
      <c r="J63" s="178">
        <v>0</v>
      </c>
      <c r="L63" s="113"/>
    </row>
    <row r="64" spans="1:12" x14ac:dyDescent="0.25">
      <c r="A64" s="74" t="s">
        <v>133</v>
      </c>
      <c r="B64" s="77" t="s">
        <v>134</v>
      </c>
      <c r="C64" s="76" t="s">
        <v>69</v>
      </c>
      <c r="D64" s="192">
        <v>208</v>
      </c>
      <c r="E64" s="178">
        <v>0.83653846153846156</v>
      </c>
      <c r="F64" s="192">
        <v>98</v>
      </c>
      <c r="G64" s="178" t="s">
        <v>878</v>
      </c>
      <c r="H64" s="178">
        <v>0</v>
      </c>
      <c r="I64" s="178">
        <v>0</v>
      </c>
      <c r="J64" s="178">
        <v>0.98979591836734704</v>
      </c>
      <c r="L64" s="113"/>
    </row>
    <row r="65" spans="1:12" x14ac:dyDescent="0.25">
      <c r="A65" s="74" t="s">
        <v>135</v>
      </c>
      <c r="B65" s="75" t="s">
        <v>136</v>
      </c>
      <c r="C65" s="76" t="s">
        <v>50</v>
      </c>
      <c r="D65" s="192">
        <v>190</v>
      </c>
      <c r="E65" s="178">
        <v>0.98947368421052628</v>
      </c>
      <c r="F65" s="192">
        <v>188</v>
      </c>
      <c r="G65" s="178">
        <v>0.90957446808510634</v>
      </c>
      <c r="H65" s="178">
        <v>9.0425531914893609E-2</v>
      </c>
      <c r="I65" s="178">
        <v>0</v>
      </c>
      <c r="J65" s="178">
        <v>0</v>
      </c>
      <c r="L65" s="113"/>
    </row>
    <row r="66" spans="1:12" x14ac:dyDescent="0.25">
      <c r="A66" s="74" t="s">
        <v>137</v>
      </c>
      <c r="B66" s="75" t="s">
        <v>138</v>
      </c>
      <c r="C66" s="76" t="s">
        <v>31</v>
      </c>
      <c r="D66" s="192">
        <v>86</v>
      </c>
      <c r="E66" s="178">
        <v>0.9767441860465117</v>
      </c>
      <c r="F66" s="192">
        <v>86</v>
      </c>
      <c r="G66" s="178">
        <v>0.68604651162790697</v>
      </c>
      <c r="H66" s="178">
        <v>0.31395348837209303</v>
      </c>
      <c r="I66" s="178">
        <v>0</v>
      </c>
      <c r="J66" s="178">
        <v>0</v>
      </c>
      <c r="L66" s="113"/>
    </row>
    <row r="67" spans="1:12" x14ac:dyDescent="0.25">
      <c r="A67" s="74" t="s">
        <v>139</v>
      </c>
      <c r="B67" s="75" t="s">
        <v>140</v>
      </c>
      <c r="C67" s="76" t="s">
        <v>69</v>
      </c>
      <c r="D67" s="192">
        <v>56</v>
      </c>
      <c r="E67" s="178">
        <v>0.9642857142857143</v>
      </c>
      <c r="F67" s="192">
        <v>55</v>
      </c>
      <c r="G67" s="178">
        <v>0.83636363636363642</v>
      </c>
      <c r="H67" s="178">
        <v>0.16363636363636364</v>
      </c>
      <c r="I67" s="178">
        <v>0</v>
      </c>
      <c r="J67" s="178">
        <v>0</v>
      </c>
      <c r="L67" s="113"/>
    </row>
    <row r="68" spans="1:12" x14ac:dyDescent="0.25">
      <c r="A68" s="74" t="s">
        <v>141</v>
      </c>
      <c r="B68" s="75" t="s">
        <v>142</v>
      </c>
      <c r="C68" s="76" t="s">
        <v>31</v>
      </c>
      <c r="D68" s="192">
        <v>140</v>
      </c>
      <c r="E68" s="178">
        <v>0.9642857142857143</v>
      </c>
      <c r="F68" s="192">
        <v>134</v>
      </c>
      <c r="G68" s="178">
        <v>0</v>
      </c>
      <c r="H68" s="178">
        <v>0.58208955223880599</v>
      </c>
      <c r="I68" s="178">
        <v>0.41791044776119407</v>
      </c>
      <c r="J68" s="178">
        <v>0</v>
      </c>
      <c r="L68" s="113"/>
    </row>
    <row r="69" spans="1:12" x14ac:dyDescent="0.25">
      <c r="A69" s="74" t="s">
        <v>143</v>
      </c>
      <c r="B69" s="75" t="s">
        <v>144</v>
      </c>
      <c r="C69" s="76" t="s">
        <v>8</v>
      </c>
      <c r="D69" s="192">
        <v>101</v>
      </c>
      <c r="E69" s="178">
        <v>0.98019801980198029</v>
      </c>
      <c r="F69" s="192">
        <v>90</v>
      </c>
      <c r="G69" s="178">
        <v>0.7</v>
      </c>
      <c r="H69" s="178">
        <v>0.25555555555555559</v>
      </c>
      <c r="I69" s="178" t="s">
        <v>878</v>
      </c>
      <c r="J69" s="178">
        <v>0</v>
      </c>
      <c r="L69" s="113"/>
    </row>
    <row r="70" spans="1:12" x14ac:dyDescent="0.25">
      <c r="A70" s="74" t="s">
        <v>145</v>
      </c>
      <c r="B70" s="75" t="s">
        <v>146</v>
      </c>
      <c r="C70" s="76" t="s">
        <v>31</v>
      </c>
      <c r="D70" s="192">
        <v>129</v>
      </c>
      <c r="E70" s="178" t="s">
        <v>878</v>
      </c>
      <c r="F70" s="192">
        <v>7</v>
      </c>
      <c r="G70" s="178" t="s">
        <v>878</v>
      </c>
      <c r="H70" s="178" t="s">
        <v>878</v>
      </c>
      <c r="I70" s="178" t="s">
        <v>878</v>
      </c>
      <c r="J70" s="178">
        <v>0</v>
      </c>
      <c r="L70" s="113"/>
    </row>
    <row r="71" spans="1:12" x14ac:dyDescent="0.25">
      <c r="A71" s="74" t="s">
        <v>147</v>
      </c>
      <c r="B71" s="75" t="s">
        <v>148</v>
      </c>
      <c r="C71" s="76" t="s">
        <v>31</v>
      </c>
      <c r="D71" s="192">
        <v>200</v>
      </c>
      <c r="E71" s="178">
        <v>0.11</v>
      </c>
      <c r="F71" s="192">
        <v>114</v>
      </c>
      <c r="G71" s="178">
        <v>0.78947368421052633</v>
      </c>
      <c r="H71" s="178">
        <v>0.15789473684210525</v>
      </c>
      <c r="I71" s="178" t="s">
        <v>878</v>
      </c>
      <c r="J71" s="178">
        <v>4.3859649122807022E-2</v>
      </c>
      <c r="L71" s="113"/>
    </row>
    <row r="72" spans="1:12" x14ac:dyDescent="0.25">
      <c r="A72" s="74" t="s">
        <v>149</v>
      </c>
      <c r="B72" s="75" t="s">
        <v>150</v>
      </c>
      <c r="C72" s="76" t="s">
        <v>24</v>
      </c>
      <c r="D72" s="192">
        <v>262</v>
      </c>
      <c r="E72" s="178">
        <v>1</v>
      </c>
      <c r="F72" s="192">
        <v>262</v>
      </c>
      <c r="G72" s="178">
        <v>0.98854961832061061</v>
      </c>
      <c r="H72" s="178" t="s">
        <v>878</v>
      </c>
      <c r="I72" s="178">
        <v>0</v>
      </c>
      <c r="J72" s="178">
        <v>0</v>
      </c>
      <c r="L72" s="113"/>
    </row>
    <row r="73" spans="1:12" x14ac:dyDescent="0.25">
      <c r="A73" s="74" t="s">
        <v>151</v>
      </c>
      <c r="B73" s="75" t="s">
        <v>152</v>
      </c>
      <c r="C73" s="76" t="s">
        <v>5</v>
      </c>
      <c r="D73" s="192">
        <v>69</v>
      </c>
      <c r="E73" s="178">
        <v>0</v>
      </c>
      <c r="F73" s="192">
        <v>67</v>
      </c>
      <c r="G73" s="178">
        <v>0.95522388059701502</v>
      </c>
      <c r="H73" s="178" t="s">
        <v>878</v>
      </c>
      <c r="I73" s="178" t="s">
        <v>878</v>
      </c>
      <c r="J73" s="178">
        <v>0</v>
      </c>
      <c r="L73" s="113"/>
    </row>
    <row r="74" spans="1:12" x14ac:dyDescent="0.25">
      <c r="A74" s="74" t="s">
        <v>153</v>
      </c>
      <c r="B74" s="75" t="s">
        <v>154</v>
      </c>
      <c r="C74" s="76" t="s">
        <v>69</v>
      </c>
      <c r="D74" s="192">
        <v>279</v>
      </c>
      <c r="E74" s="178">
        <v>0.83154121863799291</v>
      </c>
      <c r="F74" s="192">
        <v>215</v>
      </c>
      <c r="G74" s="178">
        <v>0.8</v>
      </c>
      <c r="H74" s="178">
        <v>0.19069767441860463</v>
      </c>
      <c r="I74" s="178">
        <v>0</v>
      </c>
      <c r="J74" s="178" t="s">
        <v>878</v>
      </c>
      <c r="L74" s="113"/>
    </row>
    <row r="75" spans="1:12" x14ac:dyDescent="0.25">
      <c r="A75" s="74" t="s">
        <v>155</v>
      </c>
      <c r="B75" s="75" t="s">
        <v>156</v>
      </c>
      <c r="C75" s="76" t="s">
        <v>110</v>
      </c>
      <c r="D75" s="192">
        <v>198</v>
      </c>
      <c r="E75" s="178">
        <v>0</v>
      </c>
      <c r="F75" s="192">
        <v>181</v>
      </c>
      <c r="G75" s="178">
        <v>0.74033149171270718</v>
      </c>
      <c r="H75" s="178">
        <v>0.17127071823204421</v>
      </c>
      <c r="I75" s="178">
        <v>8.2872928176795591E-2</v>
      </c>
      <c r="J75" s="178" t="s">
        <v>878</v>
      </c>
      <c r="L75" s="113"/>
    </row>
    <row r="76" spans="1:12" x14ac:dyDescent="0.25">
      <c r="A76" s="74" t="s">
        <v>157</v>
      </c>
      <c r="B76" s="75" t="s">
        <v>158</v>
      </c>
      <c r="C76" s="76" t="s">
        <v>69</v>
      </c>
      <c r="D76" s="192">
        <v>59</v>
      </c>
      <c r="E76" s="178">
        <v>0.98305084745762716</v>
      </c>
      <c r="F76" s="192">
        <v>46</v>
      </c>
      <c r="G76" s="178">
        <v>0.84782608695652173</v>
      </c>
      <c r="H76" s="178" t="s">
        <v>878</v>
      </c>
      <c r="I76" s="178" t="s">
        <v>878</v>
      </c>
      <c r="J76" s="178">
        <v>0</v>
      </c>
      <c r="L76" s="113"/>
    </row>
    <row r="77" spans="1:12" x14ac:dyDescent="0.25">
      <c r="A77" s="74" t="s">
        <v>159</v>
      </c>
      <c r="B77" s="77" t="s">
        <v>160</v>
      </c>
      <c r="C77" s="76" t="s">
        <v>8</v>
      </c>
      <c r="D77" s="192">
        <v>287</v>
      </c>
      <c r="E77" s="178">
        <v>0.9059233449477353</v>
      </c>
      <c r="F77" s="192">
        <v>260</v>
      </c>
      <c r="G77" s="178">
        <v>0</v>
      </c>
      <c r="H77" s="178">
        <v>1</v>
      </c>
      <c r="I77" s="178">
        <v>0</v>
      </c>
      <c r="J77" s="178">
        <v>0</v>
      </c>
      <c r="L77" s="113"/>
    </row>
    <row r="78" spans="1:12" x14ac:dyDescent="0.25">
      <c r="A78" s="74" t="s">
        <v>161</v>
      </c>
      <c r="B78" s="75" t="s">
        <v>162</v>
      </c>
      <c r="C78" s="76" t="s">
        <v>110</v>
      </c>
      <c r="D78" s="192">
        <v>80</v>
      </c>
      <c r="E78" s="178">
        <v>1</v>
      </c>
      <c r="F78" s="192">
        <v>70</v>
      </c>
      <c r="G78" s="178">
        <v>0.54285714285714282</v>
      </c>
      <c r="H78" s="178">
        <v>0.35714285714285715</v>
      </c>
      <c r="I78" s="178">
        <v>0.1</v>
      </c>
      <c r="J78" s="178">
        <v>0</v>
      </c>
      <c r="L78" s="113"/>
    </row>
    <row r="79" spans="1:12" x14ac:dyDescent="0.25">
      <c r="A79" s="74" t="s">
        <v>163</v>
      </c>
      <c r="B79" s="75" t="s">
        <v>164</v>
      </c>
      <c r="C79" s="76" t="s">
        <v>11</v>
      </c>
      <c r="D79" s="192">
        <v>412</v>
      </c>
      <c r="E79" s="178">
        <v>0.99029126213592233</v>
      </c>
      <c r="F79" s="192">
        <v>251</v>
      </c>
      <c r="G79" s="178">
        <v>0.53386454183266929</v>
      </c>
      <c r="H79" s="178">
        <v>0.41035856573705182</v>
      </c>
      <c r="I79" s="178">
        <v>5.577689243027889E-2</v>
      </c>
      <c r="J79" s="178">
        <v>0</v>
      </c>
      <c r="L79" s="113"/>
    </row>
    <row r="80" spans="1:12" x14ac:dyDescent="0.25">
      <c r="A80" s="74" t="s">
        <v>165</v>
      </c>
      <c r="B80" s="75" t="s">
        <v>166</v>
      </c>
      <c r="C80" s="76" t="s">
        <v>31</v>
      </c>
      <c r="D80" s="192">
        <v>165</v>
      </c>
      <c r="E80" s="178">
        <v>0.89696969696969697</v>
      </c>
      <c r="F80" s="192">
        <v>155</v>
      </c>
      <c r="G80" s="178">
        <v>0.90322580645161299</v>
      </c>
      <c r="H80" s="178">
        <v>3.2258064516129031E-2</v>
      </c>
      <c r="I80" s="178" t="s">
        <v>878</v>
      </c>
      <c r="J80" s="178">
        <v>4.5161290322580649E-2</v>
      </c>
      <c r="L80" s="113"/>
    </row>
    <row r="81" spans="1:12" x14ac:dyDescent="0.25">
      <c r="A81" s="74" t="s">
        <v>167</v>
      </c>
      <c r="B81" s="75" t="s">
        <v>168</v>
      </c>
      <c r="C81" s="76" t="s">
        <v>24</v>
      </c>
      <c r="D81" s="192">
        <v>147</v>
      </c>
      <c r="E81" s="178">
        <v>1</v>
      </c>
      <c r="F81" s="192">
        <v>38</v>
      </c>
      <c r="G81" s="178">
        <v>0</v>
      </c>
      <c r="H81" s="178">
        <v>1</v>
      </c>
      <c r="I81" s="178">
        <v>0</v>
      </c>
      <c r="J81" s="178">
        <v>0</v>
      </c>
      <c r="L81" s="113"/>
    </row>
    <row r="82" spans="1:12" x14ac:dyDescent="0.25">
      <c r="A82" s="74" t="s">
        <v>169</v>
      </c>
      <c r="B82" s="75" t="s">
        <v>170</v>
      </c>
      <c r="C82" s="76" t="s">
        <v>11</v>
      </c>
      <c r="D82" s="192">
        <v>174</v>
      </c>
      <c r="E82" s="178">
        <v>0.73563218390804597</v>
      </c>
      <c r="F82" s="192">
        <v>23</v>
      </c>
      <c r="G82" s="178">
        <v>0</v>
      </c>
      <c r="H82" s="178">
        <v>0.65217391304347827</v>
      </c>
      <c r="I82" s="178">
        <v>0.34782608695652173</v>
      </c>
      <c r="J82" s="178">
        <v>0</v>
      </c>
      <c r="L82" s="113"/>
    </row>
    <row r="83" spans="1:12" x14ac:dyDescent="0.25">
      <c r="A83" s="74" t="s">
        <v>171</v>
      </c>
      <c r="B83" s="75" t="s">
        <v>172</v>
      </c>
      <c r="C83" s="76" t="s">
        <v>24</v>
      </c>
      <c r="D83" s="192">
        <v>122</v>
      </c>
      <c r="E83" s="178">
        <v>0.92622950819672123</v>
      </c>
      <c r="F83" s="192">
        <v>16</v>
      </c>
      <c r="G83" s="178">
        <v>0.8125</v>
      </c>
      <c r="H83" s="178" t="s">
        <v>878</v>
      </c>
      <c r="I83" s="178">
        <v>0</v>
      </c>
      <c r="J83" s="178" t="s">
        <v>878</v>
      </c>
      <c r="L83" s="113"/>
    </row>
    <row r="84" spans="1:12" x14ac:dyDescent="0.25">
      <c r="A84" s="74" t="s">
        <v>173</v>
      </c>
      <c r="B84" s="75" t="s">
        <v>174</v>
      </c>
      <c r="C84" s="76" t="s">
        <v>50</v>
      </c>
      <c r="D84" s="192">
        <v>111</v>
      </c>
      <c r="E84" s="178">
        <v>0.95495495495495486</v>
      </c>
      <c r="F84" s="192">
        <v>83</v>
      </c>
      <c r="G84" s="178">
        <v>0.74698795180722899</v>
      </c>
      <c r="H84" s="178">
        <v>0.15662650602409639</v>
      </c>
      <c r="I84" s="178">
        <v>9.6385542168674704E-2</v>
      </c>
      <c r="J84" s="178">
        <v>0</v>
      </c>
      <c r="L84" s="113"/>
    </row>
    <row r="85" spans="1:12" x14ac:dyDescent="0.25">
      <c r="A85" s="74" t="s">
        <v>175</v>
      </c>
      <c r="B85" s="75" t="s">
        <v>176</v>
      </c>
      <c r="C85" s="76" t="s">
        <v>69</v>
      </c>
      <c r="D85" s="192">
        <v>314</v>
      </c>
      <c r="E85" s="178">
        <v>0.54777070063694266</v>
      </c>
      <c r="F85" s="192">
        <v>91</v>
      </c>
      <c r="G85" s="178">
        <v>0.90109890109890112</v>
      </c>
      <c r="H85" s="178">
        <v>9.8901098901098911E-2</v>
      </c>
      <c r="I85" s="178">
        <v>0</v>
      </c>
      <c r="J85" s="178">
        <v>0</v>
      </c>
      <c r="L85" s="113"/>
    </row>
    <row r="86" spans="1:12" x14ac:dyDescent="0.25">
      <c r="A86" s="74" t="s">
        <v>177</v>
      </c>
      <c r="B86" s="75" t="s">
        <v>178</v>
      </c>
      <c r="C86" s="76" t="s">
        <v>21</v>
      </c>
      <c r="D86" s="192">
        <v>254</v>
      </c>
      <c r="E86" s="178">
        <v>0.79921259842519687</v>
      </c>
      <c r="F86" s="192">
        <v>139</v>
      </c>
      <c r="G86" s="178">
        <v>0.82733812949640284</v>
      </c>
      <c r="H86" s="178">
        <v>0.15107913669064749</v>
      </c>
      <c r="I86" s="178" t="s">
        <v>878</v>
      </c>
      <c r="J86" s="178" t="s">
        <v>878</v>
      </c>
      <c r="L86" s="113"/>
    </row>
    <row r="87" spans="1:12" x14ac:dyDescent="0.25">
      <c r="A87" s="74" t="s">
        <v>179</v>
      </c>
      <c r="B87" s="75" t="s">
        <v>180</v>
      </c>
      <c r="C87" s="76" t="s">
        <v>24</v>
      </c>
      <c r="D87" s="192">
        <v>124</v>
      </c>
      <c r="E87" s="178">
        <v>0.85483870967741937</v>
      </c>
      <c r="F87" s="192">
        <v>92</v>
      </c>
      <c r="G87" s="178">
        <v>0.43478260869565216</v>
      </c>
      <c r="H87" s="178">
        <v>0.56521739130434778</v>
      </c>
      <c r="I87" s="178">
        <v>0</v>
      </c>
      <c r="J87" s="178">
        <v>0</v>
      </c>
      <c r="L87" s="113"/>
    </row>
    <row r="88" spans="1:12" x14ac:dyDescent="0.25">
      <c r="A88" s="74" t="s">
        <v>181</v>
      </c>
      <c r="B88" s="75" t="s">
        <v>182</v>
      </c>
      <c r="C88" s="76" t="s">
        <v>69</v>
      </c>
      <c r="D88" s="192">
        <v>66</v>
      </c>
      <c r="E88" s="178">
        <v>0.75757575757575746</v>
      </c>
      <c r="F88" s="192">
        <v>60</v>
      </c>
      <c r="G88" s="178">
        <v>0.53333333333333333</v>
      </c>
      <c r="H88" s="178">
        <v>0.41666666666666663</v>
      </c>
      <c r="I88" s="178">
        <v>0</v>
      </c>
      <c r="J88" s="178" t="s">
        <v>878</v>
      </c>
      <c r="L88" s="113"/>
    </row>
    <row r="89" spans="1:12" x14ac:dyDescent="0.25">
      <c r="A89" s="74" t="s">
        <v>183</v>
      </c>
      <c r="B89" s="75" t="s">
        <v>184</v>
      </c>
      <c r="C89" s="76" t="s">
        <v>11</v>
      </c>
      <c r="D89" s="192">
        <v>92</v>
      </c>
      <c r="E89" s="178">
        <v>0.95652173913043481</v>
      </c>
      <c r="F89" s="192">
        <v>53</v>
      </c>
      <c r="G89" s="178">
        <v>0</v>
      </c>
      <c r="H89" s="178">
        <v>0.98113207547169812</v>
      </c>
      <c r="I89" s="178" t="s">
        <v>878</v>
      </c>
      <c r="J89" s="178">
        <v>0</v>
      </c>
      <c r="L89" s="113"/>
    </row>
    <row r="90" spans="1:12" x14ac:dyDescent="0.25">
      <c r="A90" s="74" t="s">
        <v>185</v>
      </c>
      <c r="B90" s="75" t="s">
        <v>186</v>
      </c>
      <c r="C90" s="76" t="s">
        <v>5</v>
      </c>
      <c r="D90" s="192">
        <v>204</v>
      </c>
      <c r="E90" s="178">
        <v>0.40686274509803921</v>
      </c>
      <c r="F90" s="192">
        <v>28</v>
      </c>
      <c r="G90" s="178" t="s">
        <v>878</v>
      </c>
      <c r="H90" s="178">
        <v>0.8214285714285714</v>
      </c>
      <c r="I90" s="178" t="s">
        <v>878</v>
      </c>
      <c r="J90" s="178">
        <v>0</v>
      </c>
      <c r="L90" s="113"/>
    </row>
    <row r="91" spans="1:12" x14ac:dyDescent="0.25">
      <c r="A91" s="74" t="s">
        <v>187</v>
      </c>
      <c r="B91" s="75" t="s">
        <v>188</v>
      </c>
      <c r="C91" s="76" t="s">
        <v>11</v>
      </c>
      <c r="D91" s="192">
        <v>158</v>
      </c>
      <c r="E91" s="178">
        <v>0.12025316455696203</v>
      </c>
      <c r="F91" s="192">
        <v>0</v>
      </c>
      <c r="G91" s="178">
        <v>0</v>
      </c>
      <c r="H91" s="178">
        <v>0</v>
      </c>
      <c r="I91" s="178">
        <v>0</v>
      </c>
      <c r="J91" s="178">
        <v>0</v>
      </c>
      <c r="L91" s="113"/>
    </row>
    <row r="92" spans="1:12" x14ac:dyDescent="0.25">
      <c r="A92" s="74" t="s">
        <v>189</v>
      </c>
      <c r="B92" s="75" t="s">
        <v>190</v>
      </c>
      <c r="C92" s="76" t="s">
        <v>31</v>
      </c>
      <c r="D92" s="192">
        <v>119</v>
      </c>
      <c r="E92" s="178">
        <v>0.87394957983193278</v>
      </c>
      <c r="F92" s="192">
        <v>116</v>
      </c>
      <c r="G92" s="178">
        <v>0.87931034482758619</v>
      </c>
      <c r="H92" s="178">
        <v>4.3103448275862072E-2</v>
      </c>
      <c r="I92" s="178">
        <v>7.7586206896551727E-2</v>
      </c>
      <c r="J92" s="178">
        <v>0</v>
      </c>
      <c r="L92" s="113"/>
    </row>
    <row r="93" spans="1:12" x14ac:dyDescent="0.25">
      <c r="A93" s="74" t="s">
        <v>191</v>
      </c>
      <c r="B93" s="75" t="s">
        <v>192</v>
      </c>
      <c r="C93" s="76" t="s">
        <v>31</v>
      </c>
      <c r="D93" s="192">
        <v>129</v>
      </c>
      <c r="E93" s="178">
        <v>0.93798449612403101</v>
      </c>
      <c r="F93" s="192">
        <v>122</v>
      </c>
      <c r="G93" s="178">
        <v>0.14754098360655737</v>
      </c>
      <c r="H93" s="178">
        <v>0.65573770491803274</v>
      </c>
      <c r="I93" s="178">
        <v>0.19672131147540983</v>
      </c>
      <c r="J93" s="178">
        <v>0</v>
      </c>
      <c r="L93" s="113"/>
    </row>
    <row r="94" spans="1:12" x14ac:dyDescent="0.25">
      <c r="A94" s="74" t="s">
        <v>193</v>
      </c>
      <c r="B94" s="75" t="s">
        <v>194</v>
      </c>
      <c r="C94" s="76" t="s">
        <v>50</v>
      </c>
      <c r="D94" s="192">
        <v>127</v>
      </c>
      <c r="E94" s="178">
        <v>0.22834645669291337</v>
      </c>
      <c r="F94" s="192">
        <v>123</v>
      </c>
      <c r="G94" s="178">
        <v>0.88617886178861793</v>
      </c>
      <c r="H94" s="178">
        <v>0.11382113821138212</v>
      </c>
      <c r="I94" s="178">
        <v>0</v>
      </c>
      <c r="J94" s="178">
        <v>0</v>
      </c>
      <c r="L94" s="113"/>
    </row>
    <row r="95" spans="1:12" x14ac:dyDescent="0.25">
      <c r="A95" s="74" t="s">
        <v>195</v>
      </c>
      <c r="B95" s="75" t="s">
        <v>196</v>
      </c>
      <c r="C95" s="76" t="s">
        <v>69</v>
      </c>
      <c r="D95" s="192">
        <v>91</v>
      </c>
      <c r="E95" s="178">
        <v>1</v>
      </c>
      <c r="F95" s="192">
        <v>82</v>
      </c>
      <c r="G95" s="178">
        <v>0.85365853658536583</v>
      </c>
      <c r="H95" s="178">
        <v>0.14634146341463417</v>
      </c>
      <c r="I95" s="178">
        <v>0</v>
      </c>
      <c r="J95" s="178">
        <v>0</v>
      </c>
      <c r="L95" s="113"/>
    </row>
    <row r="96" spans="1:12" x14ac:dyDescent="0.25">
      <c r="A96" s="74" t="s">
        <v>197</v>
      </c>
      <c r="B96" s="75" t="s">
        <v>198</v>
      </c>
      <c r="C96" s="76" t="s">
        <v>69</v>
      </c>
      <c r="D96" s="192">
        <v>207</v>
      </c>
      <c r="E96" s="178">
        <v>0.27536231884057971</v>
      </c>
      <c r="F96" s="192">
        <v>137</v>
      </c>
      <c r="G96" s="178">
        <v>0.47445255474452552</v>
      </c>
      <c r="H96" s="178">
        <v>0.16788321167883211</v>
      </c>
      <c r="I96" s="178">
        <v>0.35766423357664229</v>
      </c>
      <c r="J96" s="178">
        <v>0</v>
      </c>
      <c r="L96" s="113"/>
    </row>
    <row r="97" spans="1:12" x14ac:dyDescent="0.25">
      <c r="A97" s="74" t="s">
        <v>200</v>
      </c>
      <c r="B97" s="75" t="s">
        <v>201</v>
      </c>
      <c r="C97" s="76" t="s">
        <v>31</v>
      </c>
      <c r="D97" s="192">
        <v>278</v>
      </c>
      <c r="E97" s="178">
        <v>1</v>
      </c>
      <c r="F97" s="192">
        <v>259</v>
      </c>
      <c r="G97" s="178">
        <v>0</v>
      </c>
      <c r="H97" s="178">
        <v>0.63320463320463316</v>
      </c>
      <c r="I97" s="178">
        <v>0.36679536679536684</v>
      </c>
      <c r="J97" s="178">
        <v>0</v>
      </c>
      <c r="L97" s="113"/>
    </row>
    <row r="98" spans="1:12" x14ac:dyDescent="0.25">
      <c r="A98" s="74" t="s">
        <v>202</v>
      </c>
      <c r="B98" s="75" t="s">
        <v>203</v>
      </c>
      <c r="C98" s="76" t="s">
        <v>8</v>
      </c>
      <c r="D98" s="192">
        <v>126</v>
      </c>
      <c r="E98" s="178">
        <v>0.94444444444444442</v>
      </c>
      <c r="F98" s="192">
        <v>34</v>
      </c>
      <c r="G98" s="178">
        <v>0</v>
      </c>
      <c r="H98" s="178">
        <v>0.85294117647058831</v>
      </c>
      <c r="I98" s="178">
        <v>0.14705882352941177</v>
      </c>
      <c r="J98" s="178">
        <v>0</v>
      </c>
      <c r="L98" s="113"/>
    </row>
    <row r="99" spans="1:12" x14ac:dyDescent="0.25">
      <c r="A99" s="74" t="s">
        <v>204</v>
      </c>
      <c r="B99" s="75" t="s">
        <v>205</v>
      </c>
      <c r="C99" s="76" t="s">
        <v>14</v>
      </c>
      <c r="D99" s="192">
        <v>80</v>
      </c>
      <c r="E99" s="178" t="s">
        <v>878</v>
      </c>
      <c r="F99" s="192" t="s">
        <v>878</v>
      </c>
      <c r="G99" s="178" t="s">
        <v>878</v>
      </c>
      <c r="H99" s="178">
        <v>0</v>
      </c>
      <c r="I99" s="178">
        <v>0</v>
      </c>
      <c r="J99" s="178">
        <v>0</v>
      </c>
      <c r="L99" s="113"/>
    </row>
    <row r="100" spans="1:12" x14ac:dyDescent="0.25">
      <c r="A100" s="74" t="s">
        <v>206</v>
      </c>
      <c r="B100" s="75" t="s">
        <v>207</v>
      </c>
      <c r="C100" s="76" t="s">
        <v>11</v>
      </c>
      <c r="D100" s="192">
        <v>74</v>
      </c>
      <c r="E100" s="178">
        <v>0.8648648648648648</v>
      </c>
      <c r="F100" s="192">
        <v>18</v>
      </c>
      <c r="G100" s="178">
        <v>0</v>
      </c>
      <c r="H100" s="178">
        <v>1</v>
      </c>
      <c r="I100" s="178">
        <v>0</v>
      </c>
      <c r="J100" s="178">
        <v>0</v>
      </c>
      <c r="L100" s="113"/>
    </row>
    <row r="101" spans="1:12" x14ac:dyDescent="0.25">
      <c r="A101" s="74" t="s">
        <v>208</v>
      </c>
      <c r="B101" s="75" t="s">
        <v>209</v>
      </c>
      <c r="C101" s="76" t="s">
        <v>31</v>
      </c>
      <c r="D101" s="192">
        <v>158</v>
      </c>
      <c r="E101" s="178">
        <v>1</v>
      </c>
      <c r="F101" s="192">
        <v>40</v>
      </c>
      <c r="G101" s="178">
        <v>0</v>
      </c>
      <c r="H101" s="178">
        <v>0.97499999999999998</v>
      </c>
      <c r="I101" s="178">
        <v>0</v>
      </c>
      <c r="J101" s="178" t="s">
        <v>878</v>
      </c>
      <c r="L101" s="113"/>
    </row>
    <row r="102" spans="1:12" x14ac:dyDescent="0.25">
      <c r="A102" s="74" t="s">
        <v>210</v>
      </c>
      <c r="B102" s="75" t="s">
        <v>211</v>
      </c>
      <c r="C102" s="76" t="s">
        <v>8</v>
      </c>
      <c r="D102" s="192">
        <v>224</v>
      </c>
      <c r="E102" s="178">
        <v>0.6830357142857143</v>
      </c>
      <c r="F102" s="192">
        <v>218</v>
      </c>
      <c r="G102" s="178">
        <v>0.70642201834862395</v>
      </c>
      <c r="H102" s="178">
        <v>0.24770642201834864</v>
      </c>
      <c r="I102" s="178">
        <v>4.5871559633027525E-2</v>
      </c>
      <c r="J102" s="178">
        <v>0</v>
      </c>
      <c r="L102" s="113"/>
    </row>
    <row r="103" spans="1:12" x14ac:dyDescent="0.25">
      <c r="A103" s="74" t="s">
        <v>212</v>
      </c>
      <c r="B103" s="75" t="s">
        <v>213</v>
      </c>
      <c r="C103" s="76" t="s">
        <v>5</v>
      </c>
      <c r="D103" s="192">
        <v>101</v>
      </c>
      <c r="E103" s="178">
        <v>0</v>
      </c>
      <c r="F103" s="192">
        <v>97</v>
      </c>
      <c r="G103" s="178">
        <v>0.89690721649484528</v>
      </c>
      <c r="H103" s="178">
        <v>9.2783505154639179E-2</v>
      </c>
      <c r="I103" s="178" t="s">
        <v>878</v>
      </c>
      <c r="J103" s="178">
        <v>0</v>
      </c>
      <c r="L103" s="113"/>
    </row>
    <row r="104" spans="1:12" x14ac:dyDescent="0.25">
      <c r="A104" s="74" t="s">
        <v>214</v>
      </c>
      <c r="B104" s="75" t="s">
        <v>215</v>
      </c>
      <c r="C104" s="76" t="s">
        <v>50</v>
      </c>
      <c r="D104" s="192">
        <v>131</v>
      </c>
      <c r="E104" s="178">
        <v>0.27480916030534353</v>
      </c>
      <c r="F104" s="192">
        <v>67</v>
      </c>
      <c r="G104" s="178">
        <v>0</v>
      </c>
      <c r="H104" s="178">
        <v>0</v>
      </c>
      <c r="I104" s="178">
        <v>0</v>
      </c>
      <c r="J104" s="178">
        <v>1</v>
      </c>
      <c r="L104" s="113"/>
    </row>
    <row r="105" spans="1:12" x14ac:dyDescent="0.25">
      <c r="A105" s="74" t="s">
        <v>216</v>
      </c>
      <c r="B105" s="75" t="s">
        <v>217</v>
      </c>
      <c r="C105" s="76" t="s">
        <v>24</v>
      </c>
      <c r="D105" s="192">
        <v>41</v>
      </c>
      <c r="E105" s="178">
        <v>0.95121951219512202</v>
      </c>
      <c r="F105" s="192">
        <v>8</v>
      </c>
      <c r="G105" s="178">
        <v>0</v>
      </c>
      <c r="H105" s="178">
        <v>0.875</v>
      </c>
      <c r="I105" s="178">
        <v>0</v>
      </c>
      <c r="J105" s="178" t="s">
        <v>878</v>
      </c>
      <c r="L105" s="113"/>
    </row>
    <row r="106" spans="1:12" x14ac:dyDescent="0.25">
      <c r="A106" s="74" t="s">
        <v>218</v>
      </c>
      <c r="B106" s="75" t="s">
        <v>219</v>
      </c>
      <c r="C106" s="76" t="s">
        <v>31</v>
      </c>
      <c r="D106" s="192">
        <v>185</v>
      </c>
      <c r="E106" s="178">
        <v>0.90810810810810805</v>
      </c>
      <c r="F106" s="192">
        <v>185</v>
      </c>
      <c r="G106" s="178">
        <v>0.34594594594594597</v>
      </c>
      <c r="H106" s="178">
        <v>0.65405405405405403</v>
      </c>
      <c r="I106" s="178">
        <v>0</v>
      </c>
      <c r="J106" s="178">
        <v>0</v>
      </c>
      <c r="L106" s="113"/>
    </row>
    <row r="107" spans="1:12" x14ac:dyDescent="0.25">
      <c r="A107" s="74" t="s">
        <v>220</v>
      </c>
      <c r="B107" s="75" t="s">
        <v>221</v>
      </c>
      <c r="C107" s="76" t="s">
        <v>24</v>
      </c>
      <c r="D107" s="192">
        <v>224</v>
      </c>
      <c r="E107" s="178">
        <v>0.9375</v>
      </c>
      <c r="F107" s="192">
        <v>205</v>
      </c>
      <c r="G107" s="178">
        <v>2.4390243902439025E-2</v>
      </c>
      <c r="H107" s="178">
        <v>0.97073170731707326</v>
      </c>
      <c r="I107" s="178">
        <v>0</v>
      </c>
      <c r="J107" s="178" t="s">
        <v>878</v>
      </c>
      <c r="L107" s="113"/>
    </row>
    <row r="108" spans="1:12" x14ac:dyDescent="0.25">
      <c r="A108" s="74" t="s">
        <v>222</v>
      </c>
      <c r="B108" s="75" t="s">
        <v>223</v>
      </c>
      <c r="C108" s="76" t="s">
        <v>110</v>
      </c>
      <c r="D108" s="192">
        <v>166</v>
      </c>
      <c r="E108" s="178">
        <v>0.98192771084337349</v>
      </c>
      <c r="F108" s="192">
        <v>116</v>
      </c>
      <c r="G108" s="178">
        <v>0.94827586206896552</v>
      </c>
      <c r="H108" s="178">
        <v>0</v>
      </c>
      <c r="I108" s="178">
        <v>5.1724137931034482E-2</v>
      </c>
      <c r="J108" s="178">
        <v>0</v>
      </c>
      <c r="L108" s="113"/>
    </row>
    <row r="109" spans="1:12" x14ac:dyDescent="0.25">
      <c r="A109" s="74" t="s">
        <v>224</v>
      </c>
      <c r="B109" s="75" t="s">
        <v>225</v>
      </c>
      <c r="C109" s="76" t="s">
        <v>69</v>
      </c>
      <c r="D109" s="192">
        <v>88</v>
      </c>
      <c r="E109" s="178">
        <v>0.61363636363636365</v>
      </c>
      <c r="F109" s="192">
        <v>76</v>
      </c>
      <c r="G109" s="178">
        <v>0.69736842105263164</v>
      </c>
      <c r="H109" s="178">
        <v>0.17105263157894737</v>
      </c>
      <c r="I109" s="178">
        <v>0.11842105263157895</v>
      </c>
      <c r="J109" s="178" t="s">
        <v>878</v>
      </c>
      <c r="L109" s="113"/>
    </row>
    <row r="110" spans="1:12" x14ac:dyDescent="0.25">
      <c r="A110" s="74" t="s">
        <v>226</v>
      </c>
      <c r="B110" s="75" t="s">
        <v>227</v>
      </c>
      <c r="C110" s="76" t="s">
        <v>110</v>
      </c>
      <c r="D110" s="192">
        <v>486</v>
      </c>
      <c r="E110" s="178">
        <v>0.21810699588477367</v>
      </c>
      <c r="F110" s="192">
        <v>278</v>
      </c>
      <c r="G110" s="178">
        <v>0.42086330935251803</v>
      </c>
      <c r="H110" s="178">
        <v>0.52517985611510787</v>
      </c>
      <c r="I110" s="178">
        <v>5.3956834532374105E-2</v>
      </c>
      <c r="J110" s="178">
        <v>0</v>
      </c>
      <c r="L110" s="113"/>
    </row>
    <row r="111" spans="1:12" x14ac:dyDescent="0.25">
      <c r="A111" s="74" t="s">
        <v>228</v>
      </c>
      <c r="B111" s="75" t="s">
        <v>229</v>
      </c>
      <c r="C111" s="76" t="s">
        <v>24</v>
      </c>
      <c r="D111" s="192">
        <v>78</v>
      </c>
      <c r="E111" s="178">
        <v>1</v>
      </c>
      <c r="F111" s="192">
        <v>78</v>
      </c>
      <c r="G111" s="178">
        <v>0.89743589743589736</v>
      </c>
      <c r="H111" s="178">
        <v>7.6923076923076927E-2</v>
      </c>
      <c r="I111" s="178" t="s">
        <v>878</v>
      </c>
      <c r="J111" s="178">
        <v>0</v>
      </c>
      <c r="L111" s="113"/>
    </row>
    <row r="112" spans="1:12" x14ac:dyDescent="0.25">
      <c r="A112" s="74" t="s">
        <v>230</v>
      </c>
      <c r="B112" s="75" t="s">
        <v>231</v>
      </c>
      <c r="C112" s="76" t="s">
        <v>50</v>
      </c>
      <c r="D112" s="192">
        <v>66</v>
      </c>
      <c r="E112" s="178">
        <v>0.89393939393939392</v>
      </c>
      <c r="F112" s="192">
        <v>58</v>
      </c>
      <c r="G112" s="178">
        <v>0.82758620689655171</v>
      </c>
      <c r="H112" s="178">
        <v>0.12068965517241378</v>
      </c>
      <c r="I112" s="178" t="s">
        <v>878</v>
      </c>
      <c r="J112" s="178">
        <v>0</v>
      </c>
      <c r="L112" s="113"/>
    </row>
    <row r="113" spans="1:12" x14ac:dyDescent="0.25">
      <c r="A113" s="74" t="s">
        <v>233</v>
      </c>
      <c r="B113" s="75" t="s">
        <v>234</v>
      </c>
      <c r="C113" s="76" t="s">
        <v>69</v>
      </c>
      <c r="D113" s="192">
        <v>164</v>
      </c>
      <c r="E113" s="178">
        <v>0.82317073170731703</v>
      </c>
      <c r="F113" s="192">
        <v>20</v>
      </c>
      <c r="G113" s="178" t="s">
        <v>878</v>
      </c>
      <c r="H113" s="178">
        <v>0.85</v>
      </c>
      <c r="I113" s="178">
        <v>0</v>
      </c>
      <c r="J113" s="178">
        <v>0</v>
      </c>
      <c r="L113" s="113"/>
    </row>
    <row r="114" spans="1:12" x14ac:dyDescent="0.25">
      <c r="A114" s="74" t="s">
        <v>235</v>
      </c>
      <c r="B114" s="75" t="s">
        <v>236</v>
      </c>
      <c r="C114" s="76" t="s">
        <v>21</v>
      </c>
      <c r="D114" s="192">
        <v>124</v>
      </c>
      <c r="E114" s="178">
        <v>0.41129032258064518</v>
      </c>
      <c r="F114" s="192">
        <v>113</v>
      </c>
      <c r="G114" s="178">
        <v>0.97345132743362828</v>
      </c>
      <c r="H114" s="178" t="s">
        <v>878</v>
      </c>
      <c r="I114" s="178">
        <v>0</v>
      </c>
      <c r="J114" s="178">
        <v>0</v>
      </c>
      <c r="L114" s="113"/>
    </row>
    <row r="115" spans="1:12" x14ac:dyDescent="0.25">
      <c r="A115" s="74" t="s">
        <v>237</v>
      </c>
      <c r="B115" s="75" t="s">
        <v>238</v>
      </c>
      <c r="C115" s="76" t="s">
        <v>8</v>
      </c>
      <c r="D115" s="192">
        <v>149</v>
      </c>
      <c r="E115" s="178">
        <v>0.81208053691275173</v>
      </c>
      <c r="F115" s="192">
        <v>71</v>
      </c>
      <c r="G115" s="178">
        <v>8.4507042253521125E-2</v>
      </c>
      <c r="H115" s="178">
        <v>0.91549295774647887</v>
      </c>
      <c r="I115" s="178">
        <v>0</v>
      </c>
      <c r="J115" s="178">
        <v>0</v>
      </c>
      <c r="L115" s="113"/>
    </row>
    <row r="116" spans="1:12" x14ac:dyDescent="0.25">
      <c r="A116" s="74" t="s">
        <v>239</v>
      </c>
      <c r="B116" s="75" t="s">
        <v>240</v>
      </c>
      <c r="C116" s="76" t="s">
        <v>11</v>
      </c>
      <c r="D116" s="192">
        <v>132</v>
      </c>
      <c r="E116" s="178">
        <v>1</v>
      </c>
      <c r="F116" s="192">
        <v>132</v>
      </c>
      <c r="G116" s="178">
        <v>0.84090909090909094</v>
      </c>
      <c r="H116" s="178">
        <v>0.15909090909090909</v>
      </c>
      <c r="I116" s="178">
        <v>0</v>
      </c>
      <c r="J116" s="178">
        <v>0</v>
      </c>
      <c r="L116" s="113"/>
    </row>
    <row r="117" spans="1:12" x14ac:dyDescent="0.25">
      <c r="A117" s="74" t="s">
        <v>241</v>
      </c>
      <c r="B117" s="77" t="s">
        <v>242</v>
      </c>
      <c r="C117" s="76" t="s">
        <v>50</v>
      </c>
      <c r="D117" s="192">
        <v>108</v>
      </c>
      <c r="E117" s="178">
        <v>0.94444444444444442</v>
      </c>
      <c r="F117" s="192">
        <v>77</v>
      </c>
      <c r="G117" s="178">
        <v>0.58441558441558439</v>
      </c>
      <c r="H117" s="178">
        <v>0.41558441558441556</v>
      </c>
      <c r="I117" s="178">
        <v>0</v>
      </c>
      <c r="J117" s="178">
        <v>0</v>
      </c>
      <c r="L117" s="113"/>
    </row>
    <row r="118" spans="1:12" x14ac:dyDescent="0.25">
      <c r="A118" s="74" t="s">
        <v>243</v>
      </c>
      <c r="B118" s="75" t="s">
        <v>244</v>
      </c>
      <c r="C118" s="76" t="s">
        <v>31</v>
      </c>
      <c r="D118" s="192">
        <v>108</v>
      </c>
      <c r="E118" s="178">
        <v>1</v>
      </c>
      <c r="F118" s="192">
        <v>106</v>
      </c>
      <c r="G118" s="178">
        <v>0.80188679245283012</v>
      </c>
      <c r="H118" s="178">
        <v>0.14150943396226415</v>
      </c>
      <c r="I118" s="178">
        <v>5.6603773584905655E-2</v>
      </c>
      <c r="J118" s="178">
        <v>0</v>
      </c>
      <c r="L118" s="113"/>
    </row>
    <row r="119" spans="1:12" x14ac:dyDescent="0.25">
      <c r="A119" s="74" t="s">
        <v>245</v>
      </c>
      <c r="B119" s="75" t="s">
        <v>246</v>
      </c>
      <c r="C119" s="76" t="s">
        <v>110</v>
      </c>
      <c r="D119" s="192">
        <v>132</v>
      </c>
      <c r="E119" s="178">
        <v>0.5757575757575758</v>
      </c>
      <c r="F119" s="192">
        <v>70</v>
      </c>
      <c r="G119" s="178">
        <v>0.5</v>
      </c>
      <c r="H119" s="178">
        <v>0.41428571428571431</v>
      </c>
      <c r="I119" s="178">
        <v>8.5714285714285715E-2</v>
      </c>
      <c r="J119" s="178">
        <v>0</v>
      </c>
      <c r="L119" s="113"/>
    </row>
    <row r="120" spans="1:12" x14ac:dyDescent="0.25">
      <c r="A120" s="74" t="s">
        <v>247</v>
      </c>
      <c r="B120" s="75" t="s">
        <v>248</v>
      </c>
      <c r="C120" s="76" t="s">
        <v>24</v>
      </c>
      <c r="D120" s="192">
        <v>157</v>
      </c>
      <c r="E120" s="178">
        <v>0.98726114649681529</v>
      </c>
      <c r="F120" s="192">
        <v>100</v>
      </c>
      <c r="G120" s="178">
        <v>0.87</v>
      </c>
      <c r="H120" s="178" t="s">
        <v>878</v>
      </c>
      <c r="I120" s="178">
        <v>0.09</v>
      </c>
      <c r="J120" s="178" t="s">
        <v>878</v>
      </c>
      <c r="L120" s="113"/>
    </row>
    <row r="121" spans="1:12" x14ac:dyDescent="0.25">
      <c r="A121" s="74" t="s">
        <v>249</v>
      </c>
      <c r="B121" s="75" t="s">
        <v>250</v>
      </c>
      <c r="C121" s="76" t="s">
        <v>8</v>
      </c>
      <c r="D121" s="192">
        <v>144</v>
      </c>
      <c r="E121" s="178">
        <v>0.68055555555555558</v>
      </c>
      <c r="F121" s="192">
        <v>139</v>
      </c>
      <c r="G121" s="178">
        <v>0.1223021582733813</v>
      </c>
      <c r="H121" s="178">
        <v>0.86330935251798568</v>
      </c>
      <c r="I121" s="178" t="s">
        <v>878</v>
      </c>
      <c r="J121" s="178">
        <v>0</v>
      </c>
      <c r="L121" s="113"/>
    </row>
    <row r="122" spans="1:12" x14ac:dyDescent="0.25">
      <c r="A122" s="74" t="s">
        <v>251</v>
      </c>
      <c r="B122" s="75" t="s">
        <v>252</v>
      </c>
      <c r="C122" s="76" t="s">
        <v>31</v>
      </c>
      <c r="D122" s="192">
        <v>60</v>
      </c>
      <c r="E122" s="178">
        <v>0.6166666666666667</v>
      </c>
      <c r="F122" s="192">
        <v>53</v>
      </c>
      <c r="G122" s="178">
        <v>0.71698113207547165</v>
      </c>
      <c r="H122" s="178">
        <v>0.22641509433962262</v>
      </c>
      <c r="I122" s="178" t="s">
        <v>878</v>
      </c>
      <c r="J122" s="178">
        <v>0</v>
      </c>
      <c r="L122" s="113"/>
    </row>
    <row r="123" spans="1:12" x14ac:dyDescent="0.25">
      <c r="A123" s="74" t="s">
        <v>254</v>
      </c>
      <c r="B123" s="75" t="s">
        <v>255</v>
      </c>
      <c r="C123" s="76" t="s">
        <v>21</v>
      </c>
      <c r="D123" s="192">
        <v>125</v>
      </c>
      <c r="E123" s="178">
        <v>0</v>
      </c>
      <c r="F123" s="192">
        <v>0</v>
      </c>
      <c r="G123" s="178">
        <v>0</v>
      </c>
      <c r="H123" s="178">
        <v>0</v>
      </c>
      <c r="I123" s="178">
        <v>0</v>
      </c>
      <c r="J123" s="178">
        <v>0</v>
      </c>
      <c r="L123" s="113"/>
    </row>
    <row r="124" spans="1:12" x14ac:dyDescent="0.25">
      <c r="A124" s="74" t="s">
        <v>256</v>
      </c>
      <c r="B124" s="77" t="s">
        <v>257</v>
      </c>
      <c r="C124" s="76" t="s">
        <v>50</v>
      </c>
      <c r="D124" s="192">
        <v>295</v>
      </c>
      <c r="E124" s="178">
        <v>0.90169491525423728</v>
      </c>
      <c r="F124" s="192">
        <v>42</v>
      </c>
      <c r="G124" s="178">
        <v>0.11904761904761905</v>
      </c>
      <c r="H124" s="178">
        <v>0.76190476190476186</v>
      </c>
      <c r="I124" s="178" t="s">
        <v>878</v>
      </c>
      <c r="J124" s="178" t="s">
        <v>878</v>
      </c>
      <c r="L124" s="113"/>
    </row>
    <row r="125" spans="1:12" x14ac:dyDescent="0.25">
      <c r="A125" s="74" t="s">
        <v>258</v>
      </c>
      <c r="B125" s="75" t="s">
        <v>259</v>
      </c>
      <c r="C125" s="76" t="s">
        <v>50</v>
      </c>
      <c r="D125" s="192">
        <v>157</v>
      </c>
      <c r="E125" s="178">
        <v>0.21019108280254778</v>
      </c>
      <c r="F125" s="192">
        <v>118</v>
      </c>
      <c r="G125" s="178">
        <v>0</v>
      </c>
      <c r="H125" s="178">
        <v>0</v>
      </c>
      <c r="I125" s="178">
        <v>0</v>
      </c>
      <c r="J125" s="178">
        <v>1</v>
      </c>
      <c r="L125" s="113"/>
    </row>
    <row r="126" spans="1:12" x14ac:dyDescent="0.25">
      <c r="A126" s="74" t="s">
        <v>260</v>
      </c>
      <c r="B126" s="75" t="s">
        <v>261</v>
      </c>
      <c r="C126" s="76" t="s">
        <v>11</v>
      </c>
      <c r="D126" s="192">
        <v>129</v>
      </c>
      <c r="E126" s="178">
        <v>0.76744186046511631</v>
      </c>
      <c r="F126" s="192">
        <v>119</v>
      </c>
      <c r="G126" s="178">
        <v>0</v>
      </c>
      <c r="H126" s="178">
        <v>1</v>
      </c>
      <c r="I126" s="178">
        <v>0</v>
      </c>
      <c r="J126" s="178">
        <v>0</v>
      </c>
      <c r="L126" s="113"/>
    </row>
    <row r="127" spans="1:12" x14ac:dyDescent="0.25">
      <c r="A127" s="74" t="s">
        <v>262</v>
      </c>
      <c r="B127" s="75" t="s">
        <v>263</v>
      </c>
      <c r="C127" s="76" t="s">
        <v>24</v>
      </c>
      <c r="D127" s="192">
        <v>186</v>
      </c>
      <c r="E127" s="178">
        <v>1</v>
      </c>
      <c r="F127" s="192">
        <v>186</v>
      </c>
      <c r="G127" s="178">
        <v>0.67204301075268813</v>
      </c>
      <c r="H127" s="178">
        <v>0.32795698924731181</v>
      </c>
      <c r="I127" s="178">
        <v>0</v>
      </c>
      <c r="J127" s="178">
        <v>0</v>
      </c>
      <c r="L127" s="113"/>
    </row>
    <row r="128" spans="1:12" x14ac:dyDescent="0.25">
      <c r="A128" s="74" t="s">
        <v>264</v>
      </c>
      <c r="B128" s="75" t="s">
        <v>265</v>
      </c>
      <c r="C128" s="76" t="s">
        <v>14</v>
      </c>
      <c r="D128" s="192">
        <v>37</v>
      </c>
      <c r="E128" s="178">
        <v>0</v>
      </c>
      <c r="F128" s="192">
        <v>0</v>
      </c>
      <c r="G128" s="178">
        <v>0</v>
      </c>
      <c r="H128" s="178">
        <v>0</v>
      </c>
      <c r="I128" s="178">
        <v>0</v>
      </c>
      <c r="J128" s="178">
        <v>0</v>
      </c>
      <c r="L128" s="113"/>
    </row>
    <row r="129" spans="1:12" x14ac:dyDescent="0.25">
      <c r="A129" s="74" t="s">
        <v>266</v>
      </c>
      <c r="B129" s="75" t="s">
        <v>267</v>
      </c>
      <c r="C129" s="76" t="s">
        <v>21</v>
      </c>
      <c r="D129" s="192">
        <v>113</v>
      </c>
      <c r="E129" s="178">
        <v>0.85840707964601781</v>
      </c>
      <c r="F129" s="192">
        <v>53</v>
      </c>
      <c r="G129" s="178">
        <v>0</v>
      </c>
      <c r="H129" s="178">
        <v>1</v>
      </c>
      <c r="I129" s="178">
        <v>0</v>
      </c>
      <c r="J129" s="178">
        <v>0</v>
      </c>
      <c r="L129" s="113"/>
    </row>
    <row r="130" spans="1:12" x14ac:dyDescent="0.25">
      <c r="A130" s="74" t="s">
        <v>268</v>
      </c>
      <c r="B130" s="75" t="s">
        <v>269</v>
      </c>
      <c r="C130" s="76" t="s">
        <v>24</v>
      </c>
      <c r="D130" s="192">
        <v>164</v>
      </c>
      <c r="E130" s="178">
        <v>0.98170731707317072</v>
      </c>
      <c r="F130" s="192">
        <v>151</v>
      </c>
      <c r="G130" s="178">
        <v>0.83443708609271527</v>
      </c>
      <c r="H130" s="178">
        <v>0.15894039735099338</v>
      </c>
      <c r="I130" s="178" t="s">
        <v>878</v>
      </c>
      <c r="J130" s="178">
        <v>0</v>
      </c>
      <c r="L130" s="113"/>
    </row>
    <row r="131" spans="1:12" x14ac:dyDescent="0.25">
      <c r="A131" s="74" t="s">
        <v>270</v>
      </c>
      <c r="B131" s="75" t="s">
        <v>271</v>
      </c>
      <c r="C131" s="76" t="s">
        <v>8</v>
      </c>
      <c r="D131" s="192">
        <v>185</v>
      </c>
      <c r="E131" s="178">
        <v>0.71351351351351355</v>
      </c>
      <c r="F131" s="192">
        <v>104</v>
      </c>
      <c r="G131" s="178">
        <v>0.64423076923076916</v>
      </c>
      <c r="H131" s="178">
        <v>9.6153846153846145E-2</v>
      </c>
      <c r="I131" s="178">
        <v>0</v>
      </c>
      <c r="J131" s="178">
        <v>0.25961538461538458</v>
      </c>
      <c r="L131" s="113"/>
    </row>
    <row r="132" spans="1:12" x14ac:dyDescent="0.25">
      <c r="A132" s="74" t="s">
        <v>272</v>
      </c>
      <c r="B132" s="77" t="s">
        <v>273</v>
      </c>
      <c r="C132" s="76" t="s">
        <v>8</v>
      </c>
      <c r="D132" s="192">
        <v>175</v>
      </c>
      <c r="E132" s="178">
        <v>0.46285714285714286</v>
      </c>
      <c r="F132" s="192">
        <v>76</v>
      </c>
      <c r="G132" s="178">
        <v>0.85526315789473684</v>
      </c>
      <c r="H132" s="178">
        <v>0.11842105263157895</v>
      </c>
      <c r="I132" s="178" t="s">
        <v>878</v>
      </c>
      <c r="J132" s="178" t="s">
        <v>878</v>
      </c>
      <c r="L132" s="113"/>
    </row>
    <row r="133" spans="1:12" x14ac:dyDescent="0.25">
      <c r="A133" s="74" t="s">
        <v>274</v>
      </c>
      <c r="B133" s="75" t="s">
        <v>275</v>
      </c>
      <c r="C133" s="76" t="s">
        <v>110</v>
      </c>
      <c r="D133" s="192">
        <v>107</v>
      </c>
      <c r="E133" s="178" t="s">
        <v>878</v>
      </c>
      <c r="F133" s="192">
        <v>75</v>
      </c>
      <c r="G133" s="178">
        <v>0.85333333333333328</v>
      </c>
      <c r="H133" s="178">
        <v>6.6666666666666666E-2</v>
      </c>
      <c r="I133" s="178">
        <v>0.08</v>
      </c>
      <c r="J133" s="178">
        <v>0</v>
      </c>
      <c r="L133" s="113"/>
    </row>
    <row r="134" spans="1:12" x14ac:dyDescent="0.25">
      <c r="A134" s="74" t="s">
        <v>276</v>
      </c>
      <c r="B134" s="75" t="s">
        <v>277</v>
      </c>
      <c r="C134" s="76" t="s">
        <v>14</v>
      </c>
      <c r="D134" s="192">
        <v>164</v>
      </c>
      <c r="E134" s="178">
        <v>0.81707317073170727</v>
      </c>
      <c r="F134" s="192">
        <v>132</v>
      </c>
      <c r="G134" s="178">
        <v>0.37121212121212127</v>
      </c>
      <c r="H134" s="178">
        <v>0.62878787878787878</v>
      </c>
      <c r="I134" s="178">
        <v>0</v>
      </c>
      <c r="J134" s="178">
        <v>0</v>
      </c>
      <c r="L134" s="113"/>
    </row>
    <row r="135" spans="1:12" x14ac:dyDescent="0.25">
      <c r="A135" s="74" t="s">
        <v>278</v>
      </c>
      <c r="B135" s="75" t="s">
        <v>279</v>
      </c>
      <c r="C135" s="76" t="s">
        <v>31</v>
      </c>
      <c r="D135" s="192">
        <v>111</v>
      </c>
      <c r="E135" s="178">
        <v>1</v>
      </c>
      <c r="F135" s="192">
        <v>109</v>
      </c>
      <c r="G135" s="178">
        <v>0.72477064220183496</v>
      </c>
      <c r="H135" s="178">
        <v>0.20183486238532111</v>
      </c>
      <c r="I135" s="178">
        <v>7.3394495412844041E-2</v>
      </c>
      <c r="J135" s="178">
        <v>0</v>
      </c>
      <c r="L135" s="113"/>
    </row>
    <row r="136" spans="1:12" x14ac:dyDescent="0.25">
      <c r="A136" s="74" t="s">
        <v>280</v>
      </c>
      <c r="B136" s="75" t="s">
        <v>281</v>
      </c>
      <c r="C136" s="76" t="s">
        <v>31</v>
      </c>
      <c r="D136" s="192">
        <v>43</v>
      </c>
      <c r="E136" s="178">
        <v>1</v>
      </c>
      <c r="F136" s="192">
        <v>42</v>
      </c>
      <c r="G136" s="178">
        <v>0.76190476190476186</v>
      </c>
      <c r="H136" s="178">
        <v>0.19047619047619047</v>
      </c>
      <c r="I136" s="178" t="s">
        <v>878</v>
      </c>
      <c r="J136" s="178">
        <v>0</v>
      </c>
      <c r="L136" s="113"/>
    </row>
    <row r="137" spans="1:12" x14ac:dyDescent="0.25">
      <c r="A137" s="74" t="s">
        <v>282</v>
      </c>
      <c r="B137" s="75" t="s">
        <v>283</v>
      </c>
      <c r="C137" s="76" t="s">
        <v>24</v>
      </c>
      <c r="D137" s="192">
        <v>111</v>
      </c>
      <c r="E137" s="178">
        <v>0.95495495495495486</v>
      </c>
      <c r="F137" s="192">
        <v>110</v>
      </c>
      <c r="G137" s="178">
        <v>0.77272727272727271</v>
      </c>
      <c r="H137" s="178">
        <v>0.20909090909090911</v>
      </c>
      <c r="I137" s="178" t="s">
        <v>878</v>
      </c>
      <c r="J137" s="178">
        <v>0</v>
      </c>
      <c r="L137" s="113"/>
    </row>
    <row r="138" spans="1:12" x14ac:dyDescent="0.25">
      <c r="A138" s="74" t="s">
        <v>284</v>
      </c>
      <c r="B138" s="75" t="s">
        <v>285</v>
      </c>
      <c r="C138" s="76" t="s">
        <v>69</v>
      </c>
      <c r="D138" s="192">
        <v>128</v>
      </c>
      <c r="E138" s="178">
        <v>0.9140625</v>
      </c>
      <c r="F138" s="192">
        <v>117</v>
      </c>
      <c r="G138" s="178">
        <v>0.68376068376068377</v>
      </c>
      <c r="H138" s="178">
        <v>0.30769230769230771</v>
      </c>
      <c r="I138" s="178" t="s">
        <v>878</v>
      </c>
      <c r="J138" s="178">
        <v>0</v>
      </c>
      <c r="L138" s="113"/>
    </row>
    <row r="139" spans="1:12" x14ac:dyDescent="0.25">
      <c r="A139" s="74" t="s">
        <v>286</v>
      </c>
      <c r="B139" s="75" t="s">
        <v>287</v>
      </c>
      <c r="C139" s="76" t="s">
        <v>24</v>
      </c>
      <c r="D139" s="192">
        <v>168</v>
      </c>
      <c r="E139" s="178">
        <v>1</v>
      </c>
      <c r="F139" s="192">
        <v>168</v>
      </c>
      <c r="G139" s="178">
        <v>0.8571428571428571</v>
      </c>
      <c r="H139" s="178">
        <v>8.9285714285714288E-2</v>
      </c>
      <c r="I139" s="178">
        <v>5.3571428571428568E-2</v>
      </c>
      <c r="J139" s="178">
        <v>0</v>
      </c>
      <c r="L139" s="113"/>
    </row>
    <row r="140" spans="1:12" x14ac:dyDescent="0.25">
      <c r="A140" s="74" t="s">
        <v>288</v>
      </c>
      <c r="B140" s="75" t="s">
        <v>289</v>
      </c>
      <c r="C140" s="76" t="s">
        <v>14</v>
      </c>
      <c r="D140" s="192">
        <v>152</v>
      </c>
      <c r="E140" s="178">
        <v>0.94736842105263164</v>
      </c>
      <c r="F140" s="192">
        <v>142</v>
      </c>
      <c r="G140" s="178">
        <v>9.1549295774647876E-2</v>
      </c>
      <c r="H140" s="178">
        <v>0.88028169014084512</v>
      </c>
      <c r="I140" s="178" t="s">
        <v>878</v>
      </c>
      <c r="J140" s="178">
        <v>0</v>
      </c>
      <c r="L140" s="113"/>
    </row>
    <row r="141" spans="1:12" x14ac:dyDescent="0.25">
      <c r="A141" s="74" t="s">
        <v>290</v>
      </c>
      <c r="B141" s="75" t="s">
        <v>291</v>
      </c>
      <c r="C141" s="76" t="s">
        <v>8</v>
      </c>
      <c r="D141" s="192">
        <v>202</v>
      </c>
      <c r="E141" s="178">
        <v>0.21287128712871287</v>
      </c>
      <c r="F141" s="192">
        <v>192</v>
      </c>
      <c r="G141" s="178">
        <v>0.734375</v>
      </c>
      <c r="H141" s="178">
        <v>0.234375</v>
      </c>
      <c r="I141" s="178">
        <v>3.125E-2</v>
      </c>
      <c r="J141" s="178">
        <v>0</v>
      </c>
      <c r="L141" s="113"/>
    </row>
    <row r="142" spans="1:12" x14ac:dyDescent="0.25">
      <c r="A142" s="74" t="s">
        <v>292</v>
      </c>
      <c r="B142" s="75" t="s">
        <v>293</v>
      </c>
      <c r="C142" s="76" t="s">
        <v>31</v>
      </c>
      <c r="D142" s="192">
        <v>99</v>
      </c>
      <c r="E142" s="178">
        <v>0.97979797979797978</v>
      </c>
      <c r="F142" s="192">
        <v>93</v>
      </c>
      <c r="G142" s="178">
        <v>0.87096774193548387</v>
      </c>
      <c r="H142" s="178">
        <v>9.6774193548387094E-2</v>
      </c>
      <c r="I142" s="178" t="s">
        <v>878</v>
      </c>
      <c r="J142" s="178">
        <v>0</v>
      </c>
      <c r="L142" s="113"/>
    </row>
    <row r="143" spans="1:12" x14ac:dyDescent="0.25">
      <c r="A143" s="74" t="s">
        <v>294</v>
      </c>
      <c r="B143" s="75" t="s">
        <v>295</v>
      </c>
      <c r="C143" s="76" t="s">
        <v>24</v>
      </c>
      <c r="D143" s="192">
        <v>208</v>
      </c>
      <c r="E143" s="178">
        <v>0.9375</v>
      </c>
      <c r="F143" s="192">
        <v>166</v>
      </c>
      <c r="G143" s="178">
        <v>0.87349397590361444</v>
      </c>
      <c r="H143" s="178" t="s">
        <v>878</v>
      </c>
      <c r="I143" s="178">
        <v>0.10843373493975904</v>
      </c>
      <c r="J143" s="178">
        <v>0</v>
      </c>
      <c r="L143" s="113"/>
    </row>
    <row r="144" spans="1:12" x14ac:dyDescent="0.25">
      <c r="A144" s="74" t="s">
        <v>296</v>
      </c>
      <c r="B144" s="75" t="s">
        <v>297</v>
      </c>
      <c r="C144" s="76" t="s">
        <v>5</v>
      </c>
      <c r="D144" s="192">
        <v>37</v>
      </c>
      <c r="E144" s="178" t="s">
        <v>878</v>
      </c>
      <c r="F144" s="192" t="s">
        <v>878</v>
      </c>
      <c r="G144" s="178">
        <v>0</v>
      </c>
      <c r="H144" s="178" t="s">
        <v>878</v>
      </c>
      <c r="I144" s="178">
        <v>0</v>
      </c>
      <c r="J144" s="178">
        <v>0</v>
      </c>
      <c r="L144" s="113"/>
    </row>
    <row r="145" spans="1:12" x14ac:dyDescent="0.25">
      <c r="A145" s="74" t="s">
        <v>298</v>
      </c>
      <c r="B145" s="75" t="s">
        <v>299</v>
      </c>
      <c r="C145" s="76" t="s">
        <v>11</v>
      </c>
      <c r="D145" s="192">
        <v>219</v>
      </c>
      <c r="E145" s="178">
        <v>0.94977168949771695</v>
      </c>
      <c r="F145" s="192">
        <v>82</v>
      </c>
      <c r="G145" s="178" t="s">
        <v>878</v>
      </c>
      <c r="H145" s="178">
        <v>0.86585365853658525</v>
      </c>
      <c r="I145" s="178">
        <v>0.12195121951219512</v>
      </c>
      <c r="J145" s="178">
        <v>0</v>
      </c>
      <c r="L145" s="113"/>
    </row>
    <row r="146" spans="1:12" x14ac:dyDescent="0.25">
      <c r="A146" s="74" t="s">
        <v>300</v>
      </c>
      <c r="B146" s="75" t="s">
        <v>301</v>
      </c>
      <c r="C146" s="76" t="s">
        <v>5</v>
      </c>
      <c r="D146" s="192">
        <v>106</v>
      </c>
      <c r="E146" s="178">
        <v>0.60377358490566035</v>
      </c>
      <c r="F146" s="192">
        <v>105</v>
      </c>
      <c r="G146" s="178">
        <v>0.7142857142857143</v>
      </c>
      <c r="H146" s="178">
        <v>0.28571428571428575</v>
      </c>
      <c r="I146" s="178">
        <v>0</v>
      </c>
      <c r="J146" s="178">
        <v>0</v>
      </c>
      <c r="L146" s="113"/>
    </row>
    <row r="147" spans="1:12" x14ac:dyDescent="0.25">
      <c r="A147" s="74" t="s">
        <v>302</v>
      </c>
      <c r="B147" s="75" t="s">
        <v>303</v>
      </c>
      <c r="C147" s="76" t="s">
        <v>5</v>
      </c>
      <c r="D147" s="192">
        <v>177</v>
      </c>
      <c r="E147" s="178">
        <v>0.96045197740112997</v>
      </c>
      <c r="F147" s="192">
        <v>168</v>
      </c>
      <c r="G147" s="178">
        <v>0.92261904761904756</v>
      </c>
      <c r="H147" s="178">
        <v>4.1666666666666671E-2</v>
      </c>
      <c r="I147" s="178">
        <v>3.5714285714285719E-2</v>
      </c>
      <c r="J147" s="178">
        <v>0</v>
      </c>
      <c r="L147" s="113"/>
    </row>
    <row r="148" spans="1:12" x14ac:dyDescent="0.25">
      <c r="A148" s="74" t="s">
        <v>304</v>
      </c>
      <c r="B148" s="75" t="s">
        <v>305</v>
      </c>
      <c r="C148" s="76" t="s">
        <v>5</v>
      </c>
      <c r="D148" s="192">
        <v>78</v>
      </c>
      <c r="E148" s="178">
        <v>0.98717948717948711</v>
      </c>
      <c r="F148" s="192">
        <v>76</v>
      </c>
      <c r="G148" s="178">
        <v>0.94736842105263164</v>
      </c>
      <c r="H148" s="178" t="s">
        <v>878</v>
      </c>
      <c r="I148" s="178">
        <v>0</v>
      </c>
      <c r="J148" s="178">
        <v>0</v>
      </c>
      <c r="L148" s="113"/>
    </row>
    <row r="149" spans="1:12" x14ac:dyDescent="0.25">
      <c r="A149" s="74" t="s">
        <v>306</v>
      </c>
      <c r="B149" s="75" t="s">
        <v>307</v>
      </c>
      <c r="C149" s="76" t="s">
        <v>5</v>
      </c>
      <c r="D149" s="192">
        <v>48</v>
      </c>
      <c r="E149" s="178">
        <v>0</v>
      </c>
      <c r="F149" s="192">
        <v>42</v>
      </c>
      <c r="G149" s="178">
        <v>0.83333333333333326</v>
      </c>
      <c r="H149" s="178">
        <v>0.14285714285714288</v>
      </c>
      <c r="I149" s="178" t="s">
        <v>878</v>
      </c>
      <c r="J149" s="178">
        <v>0</v>
      </c>
      <c r="L149" s="113"/>
    </row>
    <row r="150" spans="1:12" x14ac:dyDescent="0.25">
      <c r="A150" s="74" t="s">
        <v>308</v>
      </c>
      <c r="B150" s="75" t="s">
        <v>309</v>
      </c>
      <c r="C150" s="76" t="s">
        <v>31</v>
      </c>
      <c r="D150" s="192">
        <v>131</v>
      </c>
      <c r="E150" s="178" t="s">
        <v>878</v>
      </c>
      <c r="F150" s="192">
        <v>16</v>
      </c>
      <c r="G150" s="178" t="s">
        <v>878</v>
      </c>
      <c r="H150" s="178">
        <v>0.9375</v>
      </c>
      <c r="I150" s="178">
        <v>0</v>
      </c>
      <c r="J150" s="178">
        <v>0</v>
      </c>
      <c r="L150" s="113"/>
    </row>
    <row r="151" spans="1:12" x14ac:dyDescent="0.25">
      <c r="A151" s="74" t="s">
        <v>310</v>
      </c>
      <c r="B151" s="75" t="s">
        <v>311</v>
      </c>
      <c r="C151" s="76" t="s">
        <v>5</v>
      </c>
      <c r="D151" s="192">
        <v>63</v>
      </c>
      <c r="E151" s="178">
        <v>7.9365079365079361E-2</v>
      </c>
      <c r="F151" s="192">
        <v>62</v>
      </c>
      <c r="G151" s="178">
        <v>0.9838709677419355</v>
      </c>
      <c r="H151" s="178" t="s">
        <v>878</v>
      </c>
      <c r="I151" s="178">
        <v>0</v>
      </c>
      <c r="J151" s="178">
        <v>0</v>
      </c>
      <c r="L151" s="113"/>
    </row>
    <row r="152" spans="1:12" x14ac:dyDescent="0.25">
      <c r="A152" s="74" t="s">
        <v>312</v>
      </c>
      <c r="B152" s="75" t="s">
        <v>313</v>
      </c>
      <c r="C152" s="76" t="s">
        <v>31</v>
      </c>
      <c r="D152" s="192" t="s">
        <v>878</v>
      </c>
      <c r="E152" s="178" t="s">
        <v>878</v>
      </c>
      <c r="F152" s="192" t="s">
        <v>878</v>
      </c>
      <c r="G152" s="178" t="s">
        <v>878</v>
      </c>
      <c r="H152" s="178" t="s">
        <v>878</v>
      </c>
      <c r="I152" s="178">
        <v>0</v>
      </c>
      <c r="J152" s="178">
        <v>0</v>
      </c>
      <c r="L152" s="113"/>
    </row>
    <row r="153" spans="1:12" x14ac:dyDescent="0.25">
      <c r="A153" s="74" t="s">
        <v>314</v>
      </c>
      <c r="B153" s="75" t="s">
        <v>315</v>
      </c>
      <c r="C153" s="76" t="s">
        <v>31</v>
      </c>
      <c r="D153" s="192">
        <v>117</v>
      </c>
      <c r="E153" s="178">
        <v>0.83760683760683763</v>
      </c>
      <c r="F153" s="192">
        <v>86</v>
      </c>
      <c r="G153" s="178">
        <v>0.72093023255813948</v>
      </c>
      <c r="H153" s="178">
        <v>0.2558139534883721</v>
      </c>
      <c r="I153" s="178" t="s">
        <v>878</v>
      </c>
      <c r="J153" s="178">
        <v>0</v>
      </c>
      <c r="L153" s="113"/>
    </row>
    <row r="154" spans="1:12" x14ac:dyDescent="0.25">
      <c r="A154" s="74" t="s">
        <v>316</v>
      </c>
      <c r="B154" s="75" t="s">
        <v>317</v>
      </c>
      <c r="C154" s="76" t="s">
        <v>8</v>
      </c>
      <c r="D154" s="192">
        <v>84</v>
      </c>
      <c r="E154" s="178">
        <v>7.1428571428571438E-2</v>
      </c>
      <c r="F154" s="192">
        <v>73</v>
      </c>
      <c r="G154" s="178">
        <v>0.80821917808219179</v>
      </c>
      <c r="H154" s="178">
        <v>0.19178082191780821</v>
      </c>
      <c r="I154" s="178">
        <v>0</v>
      </c>
      <c r="J154" s="178">
        <v>0</v>
      </c>
      <c r="L154" s="113"/>
    </row>
    <row r="155" spans="1:12" x14ac:dyDescent="0.25">
      <c r="A155" s="74" t="s">
        <v>318</v>
      </c>
      <c r="B155" s="75" t="s">
        <v>319</v>
      </c>
      <c r="C155" s="76" t="s">
        <v>31</v>
      </c>
      <c r="D155" s="192">
        <v>111</v>
      </c>
      <c r="E155" s="178">
        <v>1</v>
      </c>
      <c r="F155" s="192">
        <v>111</v>
      </c>
      <c r="G155" s="178">
        <v>0.85585585585585588</v>
      </c>
      <c r="H155" s="178">
        <v>0.14414414414414414</v>
      </c>
      <c r="I155" s="178">
        <v>0</v>
      </c>
      <c r="J155" s="178">
        <v>0</v>
      </c>
      <c r="L155" s="113"/>
    </row>
    <row r="156" spans="1:12" x14ac:dyDescent="0.25">
      <c r="A156" s="74" t="s">
        <v>320</v>
      </c>
      <c r="B156" s="75" t="s">
        <v>321</v>
      </c>
      <c r="C156" s="76" t="s">
        <v>31</v>
      </c>
      <c r="D156" s="192">
        <v>490</v>
      </c>
      <c r="E156" s="178">
        <v>0.55918367346938769</v>
      </c>
      <c r="F156" s="192">
        <v>107</v>
      </c>
      <c r="G156" s="178">
        <v>0.17757009345794394</v>
      </c>
      <c r="H156" s="178">
        <v>0.78504672897196259</v>
      </c>
      <c r="I156" s="178">
        <v>0</v>
      </c>
      <c r="J156" s="178" t="s">
        <v>878</v>
      </c>
      <c r="L156" s="113"/>
    </row>
    <row r="157" spans="1:12" x14ac:dyDescent="0.25">
      <c r="A157" s="74" t="s">
        <v>322</v>
      </c>
      <c r="B157" s="75" t="s">
        <v>323</v>
      </c>
      <c r="C157" s="76" t="s">
        <v>31</v>
      </c>
      <c r="D157" s="192">
        <v>218</v>
      </c>
      <c r="E157" s="178">
        <v>0.99082568807339455</v>
      </c>
      <c r="F157" s="192">
        <v>216</v>
      </c>
      <c r="G157" s="178">
        <v>0.50462962962962965</v>
      </c>
      <c r="H157" s="178">
        <v>0.16203703703703703</v>
      </c>
      <c r="I157" s="178">
        <v>4.6296296296296301E-2</v>
      </c>
      <c r="J157" s="178">
        <v>0.28703703703703703</v>
      </c>
      <c r="L157" s="113"/>
    </row>
    <row r="158" spans="1:12" x14ac:dyDescent="0.25">
      <c r="A158" s="74" t="s">
        <v>324</v>
      </c>
      <c r="B158" s="75" t="s">
        <v>325</v>
      </c>
      <c r="C158" s="76" t="s">
        <v>31</v>
      </c>
      <c r="D158" s="192">
        <v>120</v>
      </c>
      <c r="E158" s="178">
        <v>1</v>
      </c>
      <c r="F158" s="192">
        <v>114</v>
      </c>
      <c r="G158" s="178">
        <v>0</v>
      </c>
      <c r="H158" s="178">
        <v>0.99122807017543868</v>
      </c>
      <c r="I158" s="178" t="s">
        <v>878</v>
      </c>
      <c r="J158" s="178">
        <v>0</v>
      </c>
      <c r="L158" s="113"/>
    </row>
    <row r="159" spans="1:12" x14ac:dyDescent="0.25">
      <c r="A159" s="74" t="s">
        <v>326</v>
      </c>
      <c r="B159" s="75" t="s">
        <v>327</v>
      </c>
      <c r="C159" s="76" t="s">
        <v>31</v>
      </c>
      <c r="D159" s="192">
        <v>235</v>
      </c>
      <c r="E159" s="178" t="s">
        <v>878</v>
      </c>
      <c r="F159" s="192">
        <v>142</v>
      </c>
      <c r="G159" s="178">
        <v>0.47887323943661969</v>
      </c>
      <c r="H159" s="178">
        <v>0.49295774647887319</v>
      </c>
      <c r="I159" s="178" t="s">
        <v>878</v>
      </c>
      <c r="J159" s="178">
        <v>0</v>
      </c>
      <c r="L159" s="113"/>
    </row>
    <row r="160" spans="1:12" x14ac:dyDescent="0.25">
      <c r="A160" s="74" t="s">
        <v>328</v>
      </c>
      <c r="B160" s="75" t="s">
        <v>329</v>
      </c>
      <c r="C160" s="76" t="s">
        <v>31</v>
      </c>
      <c r="D160" s="192">
        <v>183</v>
      </c>
      <c r="E160" s="178">
        <v>0.97814207650273222</v>
      </c>
      <c r="F160" s="192">
        <v>178</v>
      </c>
      <c r="G160" s="178">
        <v>0.6348314606741573</v>
      </c>
      <c r="H160" s="178">
        <v>0.1910112359550562</v>
      </c>
      <c r="I160" s="178">
        <v>0.17415730337078653</v>
      </c>
      <c r="J160" s="178">
        <v>0</v>
      </c>
      <c r="L160" s="113"/>
    </row>
    <row r="161" spans="1:12" x14ac:dyDescent="0.25">
      <c r="A161" s="74" t="s">
        <v>330</v>
      </c>
      <c r="B161" s="75" t="s">
        <v>331</v>
      </c>
      <c r="C161" s="76" t="s">
        <v>11</v>
      </c>
      <c r="D161" s="192">
        <v>213</v>
      </c>
      <c r="E161" s="178">
        <v>0.863849765258216</v>
      </c>
      <c r="F161" s="192">
        <v>183</v>
      </c>
      <c r="G161" s="178">
        <v>0.91256830601092898</v>
      </c>
      <c r="H161" s="178">
        <v>3.2786885245901641E-2</v>
      </c>
      <c r="I161" s="178">
        <v>3.825136612021858E-2</v>
      </c>
      <c r="J161" s="178" t="s">
        <v>878</v>
      </c>
      <c r="L161" s="113"/>
    </row>
    <row r="162" spans="1:12" x14ac:dyDescent="0.25">
      <c r="A162" s="74" t="s">
        <v>332</v>
      </c>
      <c r="B162" s="75" t="s">
        <v>333</v>
      </c>
      <c r="C162" s="76" t="s">
        <v>8</v>
      </c>
      <c r="D162" s="192">
        <v>127</v>
      </c>
      <c r="E162" s="178">
        <v>0.9055118110236221</v>
      </c>
      <c r="F162" s="192">
        <v>113</v>
      </c>
      <c r="G162" s="178">
        <v>0.80530973451327437</v>
      </c>
      <c r="H162" s="178">
        <v>9.7345132743362831E-2</v>
      </c>
      <c r="I162" s="178">
        <v>8.8495575221238937E-2</v>
      </c>
      <c r="J162" s="178" t="s">
        <v>878</v>
      </c>
      <c r="L162" s="113"/>
    </row>
    <row r="163" spans="1:12" x14ac:dyDescent="0.25">
      <c r="A163" s="74" t="s">
        <v>334</v>
      </c>
      <c r="B163" s="75" t="s">
        <v>335</v>
      </c>
      <c r="C163" s="76" t="s">
        <v>110</v>
      </c>
      <c r="D163" s="192">
        <v>169</v>
      </c>
      <c r="E163" s="178">
        <v>0.14792899408284024</v>
      </c>
      <c r="F163" s="192">
        <v>155</v>
      </c>
      <c r="G163" s="178">
        <v>0.83225806451612894</v>
      </c>
      <c r="H163" s="178">
        <v>8.3870967741935476E-2</v>
      </c>
      <c r="I163" s="178">
        <v>8.3870967741935476E-2</v>
      </c>
      <c r="J163" s="178">
        <v>0</v>
      </c>
      <c r="L163" s="113"/>
    </row>
    <row r="164" spans="1:12" x14ac:dyDescent="0.25">
      <c r="A164" s="74" t="s">
        <v>336</v>
      </c>
      <c r="B164" s="75" t="s">
        <v>337</v>
      </c>
      <c r="C164" s="76" t="s">
        <v>69</v>
      </c>
      <c r="D164" s="192">
        <v>191</v>
      </c>
      <c r="E164" s="178">
        <v>0.90052356020942415</v>
      </c>
      <c r="F164" s="192">
        <v>189</v>
      </c>
      <c r="G164" s="178">
        <v>0.74074074074074081</v>
      </c>
      <c r="H164" s="178">
        <v>0.15343915343915343</v>
      </c>
      <c r="I164" s="178">
        <v>0.10582010582010583</v>
      </c>
      <c r="J164" s="178">
        <v>0</v>
      </c>
      <c r="L164" s="113"/>
    </row>
    <row r="165" spans="1:12" x14ac:dyDescent="0.25">
      <c r="A165" s="74" t="s">
        <v>338</v>
      </c>
      <c r="B165" s="75" t="s">
        <v>339</v>
      </c>
      <c r="C165" s="76" t="s">
        <v>69</v>
      </c>
      <c r="D165" s="192">
        <v>115</v>
      </c>
      <c r="E165" s="178">
        <v>1</v>
      </c>
      <c r="F165" s="192">
        <v>106</v>
      </c>
      <c r="G165" s="178">
        <v>0.52830188679245282</v>
      </c>
      <c r="H165" s="178">
        <v>0.47169811320754718</v>
      </c>
      <c r="I165" s="178">
        <v>0</v>
      </c>
      <c r="J165" s="178">
        <v>0</v>
      </c>
      <c r="L165" s="113"/>
    </row>
    <row r="166" spans="1:12" x14ac:dyDescent="0.25">
      <c r="A166" s="74" t="s">
        <v>340</v>
      </c>
      <c r="B166" s="75" t="s">
        <v>341</v>
      </c>
      <c r="C166" s="76" t="s">
        <v>69</v>
      </c>
      <c r="D166" s="192">
        <v>130</v>
      </c>
      <c r="E166" s="178">
        <v>0.96153846153846156</v>
      </c>
      <c r="F166" s="192">
        <v>126</v>
      </c>
      <c r="G166" s="178">
        <v>0.80158730158730163</v>
      </c>
      <c r="H166" s="178">
        <v>0.19841269841269843</v>
      </c>
      <c r="I166" s="178">
        <v>0</v>
      </c>
      <c r="J166" s="178">
        <v>0</v>
      </c>
      <c r="L166" s="113"/>
    </row>
    <row r="167" spans="1:12" x14ac:dyDescent="0.25">
      <c r="A167" s="74" t="s">
        <v>342</v>
      </c>
      <c r="B167" s="75" t="s">
        <v>343</v>
      </c>
      <c r="C167" s="76" t="s">
        <v>11</v>
      </c>
      <c r="D167" s="192">
        <v>110</v>
      </c>
      <c r="E167" s="178">
        <v>0.48181818181818181</v>
      </c>
      <c r="F167" s="192">
        <v>107</v>
      </c>
      <c r="G167" s="178">
        <v>0.58878504672897192</v>
      </c>
      <c r="H167" s="178">
        <v>0.23364485981308414</v>
      </c>
      <c r="I167" s="178">
        <v>0.17757009345794394</v>
      </c>
      <c r="J167" s="178">
        <v>0</v>
      </c>
      <c r="L167" s="113"/>
    </row>
    <row r="168" spans="1:12" x14ac:dyDescent="0.25">
      <c r="A168" s="74" t="s">
        <v>344</v>
      </c>
      <c r="B168" s="75" t="s">
        <v>345</v>
      </c>
      <c r="C168" s="76" t="s">
        <v>5</v>
      </c>
      <c r="D168" s="192">
        <v>79</v>
      </c>
      <c r="E168" s="178">
        <v>0.98734177215189878</v>
      </c>
      <c r="F168" s="192">
        <v>79</v>
      </c>
      <c r="G168" s="178">
        <v>0.81012658227848111</v>
      </c>
      <c r="H168" s="178">
        <v>0.17721518987341769</v>
      </c>
      <c r="I168" s="178">
        <v>0</v>
      </c>
      <c r="J168" s="178" t="s">
        <v>878</v>
      </c>
      <c r="L168" s="113"/>
    </row>
    <row r="169" spans="1:12" x14ac:dyDescent="0.25">
      <c r="A169" s="74" t="s">
        <v>346</v>
      </c>
      <c r="B169" s="75" t="s">
        <v>347</v>
      </c>
      <c r="C169" s="76" t="s">
        <v>31</v>
      </c>
      <c r="D169" s="192">
        <v>109</v>
      </c>
      <c r="E169" s="178">
        <v>0.3577981651376147</v>
      </c>
      <c r="F169" s="192">
        <v>73</v>
      </c>
      <c r="G169" s="178">
        <v>0.87671232876712324</v>
      </c>
      <c r="H169" s="178">
        <v>9.5890410958904104E-2</v>
      </c>
      <c r="I169" s="178" t="s">
        <v>878</v>
      </c>
      <c r="J169" s="178">
        <v>0</v>
      </c>
      <c r="L169" s="113"/>
    </row>
    <row r="170" spans="1:12" x14ac:dyDescent="0.25">
      <c r="A170" s="74" t="s">
        <v>348</v>
      </c>
      <c r="B170" s="77" t="s">
        <v>349</v>
      </c>
      <c r="C170" s="262" t="s">
        <v>24</v>
      </c>
      <c r="D170" s="192">
        <v>103</v>
      </c>
      <c r="E170" s="178">
        <v>0.70873786407766981</v>
      </c>
      <c r="F170" s="192" t="s">
        <v>878</v>
      </c>
      <c r="G170" s="178" t="s">
        <v>878</v>
      </c>
      <c r="H170" s="178">
        <v>0</v>
      </c>
      <c r="I170" s="178">
        <v>0</v>
      </c>
      <c r="J170" s="178">
        <v>0</v>
      </c>
      <c r="L170" s="113"/>
    </row>
    <row r="171" spans="1:12" x14ac:dyDescent="0.25">
      <c r="A171" s="74" t="s">
        <v>350</v>
      </c>
      <c r="B171" s="77" t="s">
        <v>351</v>
      </c>
      <c r="C171" s="262" t="s">
        <v>31</v>
      </c>
      <c r="D171" s="192">
        <v>289</v>
      </c>
      <c r="E171" s="178">
        <v>0.40484429065743943</v>
      </c>
      <c r="F171" s="192">
        <v>191</v>
      </c>
      <c r="G171" s="178">
        <v>0.63874345549738221</v>
      </c>
      <c r="H171" s="178">
        <v>2.6178010471204188E-2</v>
      </c>
      <c r="I171" s="178">
        <v>3.6649214659685868E-2</v>
      </c>
      <c r="J171" s="178">
        <v>0.29842931937172773</v>
      </c>
      <c r="L171" s="113"/>
    </row>
    <row r="172" spans="1:12" x14ac:dyDescent="0.25">
      <c r="A172" s="74" t="s">
        <v>352</v>
      </c>
      <c r="B172" s="77" t="s">
        <v>353</v>
      </c>
      <c r="C172" s="262" t="s">
        <v>24</v>
      </c>
      <c r="D172" s="192">
        <v>273</v>
      </c>
      <c r="E172" s="178">
        <v>0.13553113553113552</v>
      </c>
      <c r="F172" s="192">
        <v>271</v>
      </c>
      <c r="G172" s="178">
        <v>0.98523985239852396</v>
      </c>
      <c r="H172" s="178" t="s">
        <v>878</v>
      </c>
      <c r="I172" s="178" t="s">
        <v>878</v>
      </c>
      <c r="J172" s="178">
        <v>0</v>
      </c>
      <c r="L172" s="113"/>
    </row>
    <row r="173" spans="1:12" x14ac:dyDescent="0.25">
      <c r="A173" s="74" t="s">
        <v>354</v>
      </c>
      <c r="B173" s="77" t="s">
        <v>355</v>
      </c>
      <c r="C173" s="262" t="s">
        <v>21</v>
      </c>
      <c r="D173" s="192">
        <v>286</v>
      </c>
      <c r="E173" s="178">
        <v>0.74825174825174823</v>
      </c>
      <c r="F173" s="192">
        <v>168</v>
      </c>
      <c r="G173" s="178">
        <v>0.7857142857142857</v>
      </c>
      <c r="H173" s="178">
        <v>0.21428571428571427</v>
      </c>
      <c r="I173" s="178">
        <v>0</v>
      </c>
      <c r="J173" s="178">
        <v>0</v>
      </c>
      <c r="L173" s="113"/>
    </row>
    <row r="174" spans="1:12" x14ac:dyDescent="0.25">
      <c r="A174" s="74" t="s">
        <v>356</v>
      </c>
      <c r="B174" s="77" t="s">
        <v>357</v>
      </c>
      <c r="C174" s="262" t="s">
        <v>69</v>
      </c>
      <c r="D174" s="192">
        <v>142</v>
      </c>
      <c r="E174" s="178">
        <v>0.11971830985915492</v>
      </c>
      <c r="F174" s="192" t="s">
        <v>878</v>
      </c>
      <c r="G174" s="178" t="s">
        <v>878</v>
      </c>
      <c r="H174" s="178">
        <v>0</v>
      </c>
      <c r="I174" s="178">
        <v>0</v>
      </c>
      <c r="J174" s="178">
        <v>0</v>
      </c>
      <c r="L174" s="113"/>
    </row>
    <row r="175" spans="1:12" x14ac:dyDescent="0.25">
      <c r="A175" s="106" t="s">
        <v>358</v>
      </c>
      <c r="B175" s="316" t="s">
        <v>359</v>
      </c>
      <c r="C175" s="308" t="s">
        <v>110</v>
      </c>
      <c r="D175" s="192">
        <v>259</v>
      </c>
      <c r="E175" s="178">
        <v>0.6718146718146718</v>
      </c>
      <c r="F175" s="192">
        <v>87</v>
      </c>
      <c r="G175" s="178">
        <v>0</v>
      </c>
      <c r="H175" s="178">
        <v>0.94252873563218387</v>
      </c>
      <c r="I175" s="178">
        <v>5.7471264367816091E-2</v>
      </c>
      <c r="J175" s="178">
        <v>0</v>
      </c>
      <c r="L175" s="113"/>
    </row>
    <row r="176" spans="1:12" x14ac:dyDescent="0.25">
      <c r="A176" s="79"/>
      <c r="B176" s="317"/>
      <c r="C176" s="227" t="s">
        <v>8</v>
      </c>
      <c r="D176" s="192">
        <v>3078</v>
      </c>
      <c r="E176" s="178">
        <v>0.67186484730344376</v>
      </c>
      <c r="F176" s="192">
        <v>2015</v>
      </c>
      <c r="G176" s="178">
        <v>0.54491315136476426</v>
      </c>
      <c r="H176" s="178">
        <v>0.41538461538461541</v>
      </c>
      <c r="I176" s="178">
        <v>2.1836228287841195E-2</v>
      </c>
      <c r="J176" s="178">
        <v>1.7866004962779156E-2</v>
      </c>
      <c r="K176" s="113"/>
      <c r="L176" s="113"/>
    </row>
    <row r="177" spans="1:12" x14ac:dyDescent="0.25">
      <c r="A177" s="80"/>
      <c r="B177" s="77"/>
      <c r="C177" s="224" t="s">
        <v>14</v>
      </c>
      <c r="D177" s="192">
        <v>1811</v>
      </c>
      <c r="E177" s="178">
        <v>0.67476532302595249</v>
      </c>
      <c r="F177" s="192">
        <v>1460</v>
      </c>
      <c r="G177" s="178">
        <v>0.48082191780821915</v>
      </c>
      <c r="H177" s="178">
        <v>0.48972602739726029</v>
      </c>
      <c r="I177" s="178">
        <v>2.9452054794520545E-2</v>
      </c>
      <c r="J177" s="178">
        <v>0</v>
      </c>
      <c r="K177" s="113"/>
      <c r="L177" s="113"/>
    </row>
    <row r="178" spans="1:12" x14ac:dyDescent="0.25">
      <c r="A178" s="80"/>
      <c r="B178" s="77"/>
      <c r="C178" s="224" t="s">
        <v>31</v>
      </c>
      <c r="D178" s="192">
        <v>5847</v>
      </c>
      <c r="E178" s="178">
        <v>0.76090302719343261</v>
      </c>
      <c r="F178" s="192">
        <v>4388</v>
      </c>
      <c r="G178" s="178">
        <v>0.5241567912488605</v>
      </c>
      <c r="H178" s="178">
        <v>0.29443938012762078</v>
      </c>
      <c r="I178" s="178">
        <v>0.11918869644484958</v>
      </c>
      <c r="J178" s="178">
        <v>6.22151321786691E-2</v>
      </c>
      <c r="K178" s="113"/>
      <c r="L178" s="113"/>
    </row>
    <row r="179" spans="1:12" x14ac:dyDescent="0.25">
      <c r="A179" s="80"/>
      <c r="B179" s="77"/>
      <c r="C179" s="224" t="s">
        <v>50</v>
      </c>
      <c r="D179" s="192">
        <v>1588</v>
      </c>
      <c r="E179" s="178">
        <v>0.71473551637279598</v>
      </c>
      <c r="F179" s="192">
        <v>1072</v>
      </c>
      <c r="G179" s="178">
        <v>0.60354477611940294</v>
      </c>
      <c r="H179" s="178">
        <v>0.1669776119402985</v>
      </c>
      <c r="I179" s="178">
        <v>1.3992537313432836E-2</v>
      </c>
      <c r="J179" s="178">
        <v>0.2154850746268657</v>
      </c>
      <c r="K179" s="113"/>
      <c r="L179" s="113"/>
    </row>
    <row r="180" spans="1:12" x14ac:dyDescent="0.25">
      <c r="A180" s="80"/>
      <c r="B180" s="77"/>
      <c r="C180" s="224" t="s">
        <v>24</v>
      </c>
      <c r="D180" s="192">
        <v>3386</v>
      </c>
      <c r="E180" s="178">
        <v>0.83786178381571175</v>
      </c>
      <c r="F180" s="192">
        <v>2487</v>
      </c>
      <c r="G180" s="178">
        <v>0.71934057096903903</v>
      </c>
      <c r="H180" s="178">
        <v>0.24567752312022517</v>
      </c>
      <c r="I180" s="178">
        <v>3.2569360675512665E-2</v>
      </c>
      <c r="J180" s="178">
        <v>2.4125452352231607E-3</v>
      </c>
      <c r="K180" s="113"/>
      <c r="L180" s="113"/>
    </row>
    <row r="181" spans="1:12" x14ac:dyDescent="0.25">
      <c r="A181" s="80"/>
      <c r="B181" s="77"/>
      <c r="C181" s="224" t="s">
        <v>21</v>
      </c>
      <c r="D181" s="192">
        <v>2347</v>
      </c>
      <c r="E181" s="178">
        <v>0.70643374520664681</v>
      </c>
      <c r="F181" s="192">
        <v>1605</v>
      </c>
      <c r="G181" s="178">
        <v>0.63239875389408096</v>
      </c>
      <c r="H181" s="178">
        <v>0.28161993769470406</v>
      </c>
      <c r="I181" s="178">
        <v>7.912772585669782E-2</v>
      </c>
      <c r="J181" s="178">
        <v>6.853582554517134E-3</v>
      </c>
      <c r="K181" s="113"/>
      <c r="L181" s="113"/>
    </row>
    <row r="182" spans="1:12" x14ac:dyDescent="0.25">
      <c r="A182" s="80"/>
      <c r="B182" s="77"/>
      <c r="C182" s="224" t="s">
        <v>110</v>
      </c>
      <c r="D182" s="192">
        <v>2186</v>
      </c>
      <c r="E182" s="178">
        <v>0.45654162854528818</v>
      </c>
      <c r="F182" s="192">
        <v>1467</v>
      </c>
      <c r="G182" s="178">
        <v>0.63258350374914796</v>
      </c>
      <c r="H182" s="178">
        <v>0.29516019086571232</v>
      </c>
      <c r="I182" s="178">
        <v>6.6121336059986366E-2</v>
      </c>
      <c r="J182" s="178">
        <v>6.1349693251533744E-3</v>
      </c>
      <c r="K182" s="113"/>
      <c r="L182" s="113"/>
    </row>
    <row r="183" spans="1:12" x14ac:dyDescent="0.25">
      <c r="A183" s="80"/>
      <c r="B183" s="77"/>
      <c r="C183" s="224" t="s">
        <v>69</v>
      </c>
      <c r="D183" s="192">
        <v>2801</v>
      </c>
      <c r="E183" s="178">
        <v>0.74973223848625492</v>
      </c>
      <c r="F183" s="192">
        <v>1618</v>
      </c>
      <c r="G183" s="178">
        <v>0.6470951792336217</v>
      </c>
      <c r="H183" s="178">
        <v>0.22867737948084055</v>
      </c>
      <c r="I183" s="178">
        <v>5.5624227441285541E-2</v>
      </c>
      <c r="J183" s="178">
        <v>6.8603213844252164E-2</v>
      </c>
      <c r="K183" s="113"/>
      <c r="L183" s="113"/>
    </row>
    <row r="184" spans="1:12" x14ac:dyDescent="0.25">
      <c r="A184" s="84"/>
      <c r="B184" s="318"/>
      <c r="C184" s="225" t="s">
        <v>11</v>
      </c>
      <c r="D184" s="192">
        <v>2698</v>
      </c>
      <c r="E184" s="178">
        <v>0.80578206078576731</v>
      </c>
      <c r="F184" s="192">
        <v>1474</v>
      </c>
      <c r="G184" s="178">
        <v>0.47218453188602438</v>
      </c>
      <c r="H184" s="178">
        <v>0.39145183175033921</v>
      </c>
      <c r="I184" s="178">
        <v>6.2415196743554953E-2</v>
      </c>
      <c r="J184" s="178">
        <v>7.3948439620081408E-2</v>
      </c>
      <c r="K184" s="113"/>
      <c r="L184" s="113"/>
    </row>
    <row r="185" spans="1:12" x14ac:dyDescent="0.25">
      <c r="A185" s="127"/>
      <c r="B185" s="319"/>
      <c r="C185" s="128" t="s">
        <v>410</v>
      </c>
      <c r="D185" s="192">
        <v>25742</v>
      </c>
      <c r="E185" s="178">
        <v>0.72414730790148396</v>
      </c>
      <c r="F185" s="192">
        <v>17586</v>
      </c>
      <c r="G185" s="178">
        <v>0.58125781871943594</v>
      </c>
      <c r="H185" s="178">
        <v>0.3108154213578983</v>
      </c>
      <c r="I185" s="178">
        <v>6.3232116456272039E-2</v>
      </c>
      <c r="J185" s="178">
        <v>4.4694643466393728E-2</v>
      </c>
      <c r="K185" s="113"/>
      <c r="L185" s="113"/>
    </row>
    <row r="186" spans="1:12" x14ac:dyDescent="0.25">
      <c r="A186" s="80"/>
      <c r="B186" s="77"/>
      <c r="C186" s="224" t="s">
        <v>5</v>
      </c>
      <c r="D186" s="192">
        <v>1373</v>
      </c>
      <c r="E186" s="178">
        <v>0.4362709395484341</v>
      </c>
      <c r="F186" s="192">
        <v>1043</v>
      </c>
      <c r="G186" s="178">
        <v>0.85426653883029713</v>
      </c>
      <c r="H186" s="178">
        <v>0.12080536912751677</v>
      </c>
      <c r="I186" s="178">
        <v>2.2051773729626079E-2</v>
      </c>
      <c r="J186" s="178" t="s">
        <v>878</v>
      </c>
      <c r="K186" s="113"/>
      <c r="L186" s="113"/>
    </row>
    <row r="187" spans="1:12" x14ac:dyDescent="0.25">
      <c r="A187" s="84"/>
      <c r="B187" s="318"/>
      <c r="C187" s="225" t="s">
        <v>360</v>
      </c>
      <c r="D187" s="192">
        <v>27115</v>
      </c>
      <c r="E187" s="178">
        <v>0.70957034851558176</v>
      </c>
      <c r="F187" s="192">
        <v>18629</v>
      </c>
      <c r="G187" s="178">
        <v>0.59654302431692519</v>
      </c>
      <c r="H187" s="178">
        <v>0.30017714316388427</v>
      </c>
      <c r="I187" s="178">
        <v>6.092651242686134E-2</v>
      </c>
      <c r="J187" s="178">
        <v>4.2353320092329165E-2</v>
      </c>
      <c r="K187" s="113"/>
      <c r="L187" s="113"/>
    </row>
    <row r="188" spans="1:12" x14ac:dyDescent="0.25">
      <c r="B188" s="105"/>
      <c r="C188" s="105"/>
      <c r="D188" s="105"/>
      <c r="E188" s="105"/>
      <c r="F188" s="86"/>
      <c r="G188" s="86"/>
      <c r="H188" s="86"/>
      <c r="I188" s="86"/>
      <c r="J188" s="86"/>
    </row>
    <row r="189" spans="1:12" x14ac:dyDescent="0.25">
      <c r="B189" s="105"/>
      <c r="C189" s="105"/>
      <c r="D189" s="105"/>
      <c r="E189" s="105"/>
      <c r="F189" s="86"/>
      <c r="G189" s="86"/>
      <c r="H189" s="86"/>
      <c r="I189" s="86"/>
      <c r="J189" s="86"/>
    </row>
    <row r="190" spans="1:12" x14ac:dyDescent="0.25">
      <c r="B190" s="105"/>
      <c r="C190" s="105"/>
      <c r="D190" s="105"/>
      <c r="E190" s="105"/>
      <c r="F190" s="86"/>
      <c r="G190" s="86"/>
      <c r="H190" s="86"/>
      <c r="I190" s="86"/>
      <c r="J190" s="86"/>
    </row>
  </sheetData>
  <mergeCells count="5">
    <mergeCell ref="A1:A2"/>
    <mergeCell ref="B1:B2"/>
    <mergeCell ref="C1:C2"/>
    <mergeCell ref="F1:J1"/>
    <mergeCell ref="D1:E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7"/>
  <sheetViews>
    <sheetView workbookViewId="0">
      <pane xSplit="3" ySplit="2" topLeftCell="D171" activePane="bottomRight" state="frozen"/>
      <selection pane="topRight" activeCell="D1" sqref="D1"/>
      <selection pane="bottomLeft" activeCell="A3" sqref="A3"/>
      <selection pane="bottomRight" activeCell="D189" sqref="D189"/>
    </sheetView>
  </sheetViews>
  <sheetFormatPr defaultRowHeight="15" x14ac:dyDescent="0.25"/>
  <cols>
    <col min="1" max="1" width="9.7109375" customWidth="1"/>
    <col min="2" max="2" width="24.140625" customWidth="1"/>
    <col min="3" max="3" width="21.140625" bestFit="1" customWidth="1"/>
    <col min="4" max="4" width="12.7109375" bestFit="1" customWidth="1"/>
    <col min="5" max="5" width="19.7109375" bestFit="1" customWidth="1"/>
    <col min="6" max="6" width="12.7109375" bestFit="1" customWidth="1"/>
    <col min="7" max="7" width="18.140625" bestFit="1" customWidth="1"/>
  </cols>
  <sheetData>
    <row r="1" spans="1:7" x14ac:dyDescent="0.25">
      <c r="A1" s="333" t="s">
        <v>0</v>
      </c>
      <c r="B1" s="367" t="s">
        <v>1</v>
      </c>
      <c r="C1" s="369" t="s">
        <v>2</v>
      </c>
      <c r="D1" s="342" t="s">
        <v>432</v>
      </c>
      <c r="E1" s="332"/>
      <c r="F1" s="342" t="s">
        <v>433</v>
      </c>
      <c r="G1" s="332"/>
    </row>
    <row r="2" spans="1:7" x14ac:dyDescent="0.25">
      <c r="A2" s="334"/>
      <c r="B2" s="368"/>
      <c r="C2" s="370"/>
      <c r="D2" s="33" t="s">
        <v>363</v>
      </c>
      <c r="E2" s="34" t="s">
        <v>482</v>
      </c>
      <c r="F2" s="33" t="s">
        <v>363</v>
      </c>
      <c r="G2" s="34" t="s">
        <v>483</v>
      </c>
    </row>
    <row r="3" spans="1:7" x14ac:dyDescent="0.25">
      <c r="A3" s="71" t="s">
        <v>3</v>
      </c>
      <c r="B3" s="72" t="s">
        <v>4</v>
      </c>
      <c r="C3" s="73" t="s">
        <v>5</v>
      </c>
      <c r="D3" s="55">
        <v>102</v>
      </c>
      <c r="E3" s="39" t="s">
        <v>878</v>
      </c>
      <c r="F3" s="114">
        <v>116</v>
      </c>
      <c r="G3" s="41">
        <v>0</v>
      </c>
    </row>
    <row r="4" spans="1:7" x14ac:dyDescent="0.25">
      <c r="A4" s="74" t="s">
        <v>6</v>
      </c>
      <c r="B4" s="75" t="s">
        <v>7</v>
      </c>
      <c r="C4" s="76" t="s">
        <v>8</v>
      </c>
      <c r="D4" s="43">
        <v>165</v>
      </c>
      <c r="E4" s="47">
        <v>4.8484848484848485E-2</v>
      </c>
      <c r="F4" s="115">
        <v>175</v>
      </c>
      <c r="G4" s="49">
        <v>9.7142857142857142E-2</v>
      </c>
    </row>
    <row r="5" spans="1:7" x14ac:dyDescent="0.25">
      <c r="A5" s="74" t="s">
        <v>9</v>
      </c>
      <c r="B5" s="75" t="s">
        <v>10</v>
      </c>
      <c r="C5" s="76" t="s">
        <v>11</v>
      </c>
      <c r="D5" s="43">
        <v>156</v>
      </c>
      <c r="E5" s="47" t="s">
        <v>878</v>
      </c>
      <c r="F5" s="115">
        <v>149</v>
      </c>
      <c r="G5" s="49">
        <v>4.6979865771812082E-2</v>
      </c>
    </row>
    <row r="6" spans="1:7" x14ac:dyDescent="0.25">
      <c r="A6" s="74" t="s">
        <v>12</v>
      </c>
      <c r="B6" s="75" t="s">
        <v>13</v>
      </c>
      <c r="C6" s="76" t="s">
        <v>14</v>
      </c>
      <c r="D6" s="43">
        <v>134</v>
      </c>
      <c r="E6" s="47">
        <v>4.4776119402985072E-2</v>
      </c>
      <c r="F6" s="115">
        <v>225</v>
      </c>
      <c r="G6" s="49">
        <v>4.8888888888888891E-2</v>
      </c>
    </row>
    <row r="7" spans="1:7" x14ac:dyDescent="0.25">
      <c r="A7" s="74" t="s">
        <v>15</v>
      </c>
      <c r="B7" s="75" t="s">
        <v>16</v>
      </c>
      <c r="C7" s="76" t="s">
        <v>14</v>
      </c>
      <c r="D7" s="43">
        <v>211</v>
      </c>
      <c r="E7" s="47">
        <v>2.8436018957345974E-2</v>
      </c>
      <c r="F7" s="115">
        <v>252</v>
      </c>
      <c r="G7" s="49">
        <v>0</v>
      </c>
    </row>
    <row r="8" spans="1:7" x14ac:dyDescent="0.25">
      <c r="A8" s="74" t="s">
        <v>17</v>
      </c>
      <c r="B8" s="75" t="s">
        <v>18</v>
      </c>
      <c r="C8" s="76" t="s">
        <v>11</v>
      </c>
      <c r="D8" s="43">
        <v>177</v>
      </c>
      <c r="E8" s="47">
        <v>3.3898305084745763E-2</v>
      </c>
      <c r="F8" s="115">
        <v>173</v>
      </c>
      <c r="G8" s="49">
        <v>5.2023121387283239E-2</v>
      </c>
    </row>
    <row r="9" spans="1:7" x14ac:dyDescent="0.25">
      <c r="A9" s="74" t="s">
        <v>19</v>
      </c>
      <c r="B9" s="75" t="s">
        <v>20</v>
      </c>
      <c r="C9" s="76" t="s">
        <v>21</v>
      </c>
      <c r="D9" s="43">
        <v>249</v>
      </c>
      <c r="E9" s="47">
        <v>3.614457831325301E-2</v>
      </c>
      <c r="F9" s="115">
        <v>344</v>
      </c>
      <c r="G9" s="49">
        <v>2.9069767441860465E-2</v>
      </c>
    </row>
    <row r="10" spans="1:7" x14ac:dyDescent="0.25">
      <c r="A10" s="74" t="s">
        <v>22</v>
      </c>
      <c r="B10" s="75" t="s">
        <v>23</v>
      </c>
      <c r="C10" s="76" t="s">
        <v>24</v>
      </c>
      <c r="D10" s="43">
        <v>96</v>
      </c>
      <c r="E10" s="47" t="s">
        <v>878</v>
      </c>
      <c r="F10" s="115">
        <v>86</v>
      </c>
      <c r="G10" s="49" t="s">
        <v>878</v>
      </c>
    </row>
    <row r="11" spans="1:7" x14ac:dyDescent="0.25">
      <c r="A11" s="74" t="s">
        <v>25</v>
      </c>
      <c r="B11" s="75" t="s">
        <v>26</v>
      </c>
      <c r="C11" s="76" t="s">
        <v>8</v>
      </c>
      <c r="D11" s="43">
        <v>145</v>
      </c>
      <c r="E11" s="47" t="s">
        <v>878</v>
      </c>
      <c r="F11" s="115">
        <v>145</v>
      </c>
      <c r="G11" s="49">
        <v>3.4482758620689655E-2</v>
      </c>
    </row>
    <row r="12" spans="1:7" x14ac:dyDescent="0.25">
      <c r="A12" s="74" t="s">
        <v>27</v>
      </c>
      <c r="B12" s="75" t="s">
        <v>28</v>
      </c>
      <c r="C12" s="76" t="s">
        <v>5</v>
      </c>
      <c r="D12" s="43">
        <v>99</v>
      </c>
      <c r="E12" s="47">
        <v>0.10101010101010101</v>
      </c>
      <c r="F12" s="115">
        <v>124</v>
      </c>
      <c r="G12" s="49" t="s">
        <v>878</v>
      </c>
    </row>
    <row r="13" spans="1:7" x14ac:dyDescent="0.25">
      <c r="A13" s="74" t="s">
        <v>29</v>
      </c>
      <c r="B13" s="75" t="s">
        <v>30</v>
      </c>
      <c r="C13" s="76" t="s">
        <v>31</v>
      </c>
      <c r="D13" s="43">
        <v>85</v>
      </c>
      <c r="E13" s="47" t="s">
        <v>878</v>
      </c>
      <c r="F13" s="115">
        <v>115</v>
      </c>
      <c r="G13" s="49" t="s">
        <v>878</v>
      </c>
    </row>
    <row r="14" spans="1:7" x14ac:dyDescent="0.25">
      <c r="A14" s="74" t="s">
        <v>32</v>
      </c>
      <c r="B14" s="75" t="s">
        <v>33</v>
      </c>
      <c r="C14" s="76" t="s">
        <v>31</v>
      </c>
      <c r="D14" s="43">
        <v>44</v>
      </c>
      <c r="E14" s="47" t="s">
        <v>878</v>
      </c>
      <c r="F14" s="115">
        <v>57</v>
      </c>
      <c r="G14" s="49" t="s">
        <v>878</v>
      </c>
    </row>
    <row r="15" spans="1:7" x14ac:dyDescent="0.25">
      <c r="A15" s="74" t="s">
        <v>34</v>
      </c>
      <c r="B15" s="75" t="s">
        <v>35</v>
      </c>
      <c r="C15" s="76" t="s">
        <v>24</v>
      </c>
      <c r="D15" s="43">
        <v>92</v>
      </c>
      <c r="E15" s="47" t="s">
        <v>878</v>
      </c>
      <c r="F15" s="115">
        <v>109</v>
      </c>
      <c r="G15" s="49" t="s">
        <v>878</v>
      </c>
    </row>
    <row r="16" spans="1:7" x14ac:dyDescent="0.25">
      <c r="A16" s="74" t="s">
        <v>36</v>
      </c>
      <c r="B16" s="75" t="s">
        <v>37</v>
      </c>
      <c r="C16" s="76" t="s">
        <v>11</v>
      </c>
      <c r="D16" s="43">
        <v>53</v>
      </c>
      <c r="E16" s="47" t="s">
        <v>878</v>
      </c>
      <c r="F16" s="115">
        <v>53</v>
      </c>
      <c r="G16" s="49" t="s">
        <v>878</v>
      </c>
    </row>
    <row r="17" spans="1:7" x14ac:dyDescent="0.25">
      <c r="A17" s="74" t="s">
        <v>38</v>
      </c>
      <c r="B17" s="75" t="s">
        <v>39</v>
      </c>
      <c r="C17" s="76" t="s">
        <v>21</v>
      </c>
      <c r="D17" s="43">
        <v>89</v>
      </c>
      <c r="E17" s="47" t="s">
        <v>878</v>
      </c>
      <c r="F17" s="115">
        <v>89</v>
      </c>
      <c r="G17" s="49" t="s">
        <v>878</v>
      </c>
    </row>
    <row r="18" spans="1:7" x14ac:dyDescent="0.25">
      <c r="A18" s="74" t="s">
        <v>40</v>
      </c>
      <c r="B18" s="75" t="s">
        <v>41</v>
      </c>
      <c r="C18" s="76" t="s">
        <v>31</v>
      </c>
      <c r="D18" s="43">
        <v>96</v>
      </c>
      <c r="E18" s="47">
        <v>5.2083333333333329E-2</v>
      </c>
      <c r="F18" s="115">
        <v>123</v>
      </c>
      <c r="G18" s="49" t="s">
        <v>878</v>
      </c>
    </row>
    <row r="19" spans="1:7" x14ac:dyDescent="0.25">
      <c r="A19" s="74" t="s">
        <v>42</v>
      </c>
      <c r="B19" s="75" t="s">
        <v>43</v>
      </c>
      <c r="C19" s="76" t="s">
        <v>8</v>
      </c>
      <c r="D19" s="43">
        <v>198</v>
      </c>
      <c r="E19" s="47">
        <v>6.0606060606060608E-2</v>
      </c>
      <c r="F19" s="115">
        <v>208</v>
      </c>
      <c r="G19" s="49">
        <v>3.8461538461538464E-2</v>
      </c>
    </row>
    <row r="20" spans="1:7" x14ac:dyDescent="0.25">
      <c r="A20" s="74" t="s">
        <v>44</v>
      </c>
      <c r="B20" s="75" t="s">
        <v>45</v>
      </c>
      <c r="C20" s="76" t="s">
        <v>11</v>
      </c>
      <c r="D20" s="43">
        <v>109</v>
      </c>
      <c r="E20" s="47" t="s">
        <v>878</v>
      </c>
      <c r="F20" s="115">
        <v>107</v>
      </c>
      <c r="G20" s="49" t="s">
        <v>878</v>
      </c>
    </row>
    <row r="21" spans="1:7" x14ac:dyDescent="0.25">
      <c r="A21" s="74" t="s">
        <v>46</v>
      </c>
      <c r="B21" s="77" t="s">
        <v>47</v>
      </c>
      <c r="C21" s="76" t="s">
        <v>21</v>
      </c>
      <c r="D21" s="43">
        <v>141</v>
      </c>
      <c r="E21" s="47">
        <v>4.2553191489361701E-2</v>
      </c>
      <c r="F21" s="115">
        <v>174</v>
      </c>
      <c r="G21" s="49">
        <v>3.4482758620689655E-2</v>
      </c>
    </row>
    <row r="22" spans="1:7" x14ac:dyDescent="0.25">
      <c r="A22" s="74" t="s">
        <v>48</v>
      </c>
      <c r="B22" s="75" t="s">
        <v>49</v>
      </c>
      <c r="C22" s="76" t="s">
        <v>50</v>
      </c>
      <c r="D22" s="43">
        <v>34</v>
      </c>
      <c r="E22" s="47">
        <v>0</v>
      </c>
      <c r="F22" s="115">
        <v>51</v>
      </c>
      <c r="G22" s="49" t="s">
        <v>878</v>
      </c>
    </row>
    <row r="23" spans="1:7" x14ac:dyDescent="0.25">
      <c r="A23" s="74" t="s">
        <v>51</v>
      </c>
      <c r="B23" s="75" t="s">
        <v>52</v>
      </c>
      <c r="C23" s="76" t="s">
        <v>31</v>
      </c>
      <c r="D23" s="43">
        <v>76</v>
      </c>
      <c r="E23" s="47" t="s">
        <v>878</v>
      </c>
      <c r="F23" s="115">
        <v>107</v>
      </c>
      <c r="G23" s="49">
        <v>0</v>
      </c>
    </row>
    <row r="24" spans="1:7" x14ac:dyDescent="0.25">
      <c r="A24" s="74" t="s">
        <v>53</v>
      </c>
      <c r="B24" s="75" t="s">
        <v>54</v>
      </c>
      <c r="C24" s="76" t="s">
        <v>31</v>
      </c>
      <c r="D24" s="43">
        <v>270</v>
      </c>
      <c r="E24" s="47">
        <v>2.2222222222222223E-2</v>
      </c>
      <c r="F24" s="115">
        <v>266</v>
      </c>
      <c r="G24" s="49">
        <v>1.8796992481203006E-2</v>
      </c>
    </row>
    <row r="25" spans="1:7" x14ac:dyDescent="0.25">
      <c r="A25" s="74" t="s">
        <v>55</v>
      </c>
      <c r="B25" s="75" t="s">
        <v>56</v>
      </c>
      <c r="C25" s="76" t="s">
        <v>11</v>
      </c>
      <c r="D25" s="43">
        <v>0</v>
      </c>
      <c r="E25" s="47">
        <v>0</v>
      </c>
      <c r="F25" s="115">
        <v>248</v>
      </c>
      <c r="G25" s="49" t="s">
        <v>878</v>
      </c>
    </row>
    <row r="26" spans="1:7" x14ac:dyDescent="0.25">
      <c r="A26" s="74" t="s">
        <v>57</v>
      </c>
      <c r="B26" s="75" t="s">
        <v>58</v>
      </c>
      <c r="C26" s="76" t="s">
        <v>50</v>
      </c>
      <c r="D26" s="43">
        <v>42</v>
      </c>
      <c r="E26" s="47" t="s">
        <v>878</v>
      </c>
      <c r="F26" s="115">
        <v>56</v>
      </c>
      <c r="G26" s="49">
        <v>0</v>
      </c>
    </row>
    <row r="27" spans="1:7" x14ac:dyDescent="0.25">
      <c r="A27" s="74" t="s">
        <v>59</v>
      </c>
      <c r="B27" s="75" t="s">
        <v>60</v>
      </c>
      <c r="C27" s="76" t="s">
        <v>21</v>
      </c>
      <c r="D27" s="43">
        <v>85</v>
      </c>
      <c r="E27" s="47" t="s">
        <v>878</v>
      </c>
      <c r="F27" s="115">
        <v>80</v>
      </c>
      <c r="G27" s="49">
        <v>7.4999999999999997E-2</v>
      </c>
    </row>
    <row r="28" spans="1:7" x14ac:dyDescent="0.25">
      <c r="A28" s="74" t="s">
        <v>61</v>
      </c>
      <c r="B28" s="75" t="s">
        <v>62</v>
      </c>
      <c r="C28" s="76" t="s">
        <v>24</v>
      </c>
      <c r="D28" s="43">
        <v>93</v>
      </c>
      <c r="E28" s="47">
        <v>6.4516129032258063E-2</v>
      </c>
      <c r="F28" s="115">
        <v>107</v>
      </c>
      <c r="G28" s="49" t="s">
        <v>878</v>
      </c>
    </row>
    <row r="29" spans="1:7" x14ac:dyDescent="0.25">
      <c r="A29" s="74" t="s">
        <v>63</v>
      </c>
      <c r="B29" s="75" t="s">
        <v>64</v>
      </c>
      <c r="C29" s="76" t="s">
        <v>31</v>
      </c>
      <c r="D29" s="43">
        <v>93</v>
      </c>
      <c r="E29" s="47" t="s">
        <v>878</v>
      </c>
      <c r="F29" s="115">
        <v>93</v>
      </c>
      <c r="G29" s="49">
        <v>8.6021505376344079E-2</v>
      </c>
    </row>
    <row r="30" spans="1:7" x14ac:dyDescent="0.25">
      <c r="A30" s="74" t="s">
        <v>65</v>
      </c>
      <c r="B30" s="75" t="s">
        <v>66</v>
      </c>
      <c r="C30" s="76" t="s">
        <v>50</v>
      </c>
      <c r="D30" s="43">
        <v>157</v>
      </c>
      <c r="E30" s="47">
        <v>3.1847133757961783E-2</v>
      </c>
      <c r="F30" s="115">
        <v>296</v>
      </c>
      <c r="G30" s="49">
        <v>4.72972972972973E-2</v>
      </c>
    </row>
    <row r="31" spans="1:7" x14ac:dyDescent="0.25">
      <c r="A31" s="74" t="s">
        <v>67</v>
      </c>
      <c r="B31" s="75" t="s">
        <v>68</v>
      </c>
      <c r="C31" s="76" t="s">
        <v>69</v>
      </c>
      <c r="D31" s="43">
        <v>105</v>
      </c>
      <c r="E31" s="47" t="s">
        <v>878</v>
      </c>
      <c r="F31" s="115">
        <v>128</v>
      </c>
      <c r="G31" s="49">
        <v>3.90625E-2</v>
      </c>
    </row>
    <row r="32" spans="1:7" x14ac:dyDescent="0.25">
      <c r="A32" s="74" t="s">
        <v>70</v>
      </c>
      <c r="B32" s="75" t="s">
        <v>71</v>
      </c>
      <c r="C32" s="76" t="s">
        <v>21</v>
      </c>
      <c r="D32" s="43">
        <v>95</v>
      </c>
      <c r="E32" s="47" t="s">
        <v>878</v>
      </c>
      <c r="F32" s="115">
        <v>122</v>
      </c>
      <c r="G32" s="49" t="s">
        <v>878</v>
      </c>
    </row>
    <row r="33" spans="1:7" x14ac:dyDescent="0.25">
      <c r="A33" s="74" t="s">
        <v>72</v>
      </c>
      <c r="B33" s="75" t="s">
        <v>73</v>
      </c>
      <c r="C33" s="76" t="s">
        <v>21</v>
      </c>
      <c r="D33" s="43">
        <v>209</v>
      </c>
      <c r="E33" s="47">
        <v>2.3923444976076555E-2</v>
      </c>
      <c r="F33" s="115">
        <v>235</v>
      </c>
      <c r="G33" s="49" t="s">
        <v>878</v>
      </c>
    </row>
    <row r="34" spans="1:7" x14ac:dyDescent="0.25">
      <c r="A34" s="74" t="s">
        <v>74</v>
      </c>
      <c r="B34" s="77" t="s">
        <v>75</v>
      </c>
      <c r="C34" s="76" t="s">
        <v>31</v>
      </c>
      <c r="D34" s="43">
        <v>65</v>
      </c>
      <c r="E34" s="47" t="s">
        <v>878</v>
      </c>
      <c r="F34" s="115">
        <v>129</v>
      </c>
      <c r="G34" s="49" t="s">
        <v>878</v>
      </c>
    </row>
    <row r="35" spans="1:7" x14ac:dyDescent="0.25">
      <c r="A35" s="74" t="s">
        <v>76</v>
      </c>
      <c r="B35" s="75" t="s">
        <v>77</v>
      </c>
      <c r="C35" s="76" t="s">
        <v>21</v>
      </c>
      <c r="D35" s="43">
        <v>99</v>
      </c>
      <c r="E35" s="47" t="s">
        <v>878</v>
      </c>
      <c r="F35" s="115">
        <v>95</v>
      </c>
      <c r="G35" s="49">
        <v>7.3684210526315783E-2</v>
      </c>
    </row>
    <row r="36" spans="1:7" x14ac:dyDescent="0.25">
      <c r="A36" s="74" t="s">
        <v>78</v>
      </c>
      <c r="B36" s="75" t="s">
        <v>79</v>
      </c>
      <c r="C36" s="76" t="s">
        <v>69</v>
      </c>
      <c r="D36" s="43">
        <v>202</v>
      </c>
      <c r="E36" s="47" t="s">
        <v>878</v>
      </c>
      <c r="F36" s="115">
        <v>201</v>
      </c>
      <c r="G36" s="49">
        <v>4.9751243781094523E-2</v>
      </c>
    </row>
    <row r="37" spans="1:7" x14ac:dyDescent="0.25">
      <c r="A37" s="74" t="s">
        <v>80</v>
      </c>
      <c r="B37" s="75" t="s">
        <v>81</v>
      </c>
      <c r="C37" s="76" t="s">
        <v>8</v>
      </c>
      <c r="D37" s="43">
        <v>273</v>
      </c>
      <c r="E37" s="47" t="s">
        <v>878</v>
      </c>
      <c r="F37" s="115">
        <v>20</v>
      </c>
      <c r="G37" s="49">
        <v>0</v>
      </c>
    </row>
    <row r="38" spans="1:7" x14ac:dyDescent="0.25">
      <c r="A38" s="74" t="s">
        <v>82</v>
      </c>
      <c r="B38" s="77" t="s">
        <v>83</v>
      </c>
      <c r="C38" s="76" t="s">
        <v>14</v>
      </c>
      <c r="D38" s="43">
        <v>285</v>
      </c>
      <c r="E38" s="47">
        <v>5.6140350877192977E-2</v>
      </c>
      <c r="F38" s="115">
        <v>285</v>
      </c>
      <c r="G38" s="49">
        <v>4.5614035087719301E-2</v>
      </c>
    </row>
    <row r="39" spans="1:7" x14ac:dyDescent="0.25">
      <c r="A39" s="74" t="s">
        <v>84</v>
      </c>
      <c r="B39" s="75" t="s">
        <v>85</v>
      </c>
      <c r="C39" s="76" t="s">
        <v>31</v>
      </c>
      <c r="D39" s="43">
        <v>69</v>
      </c>
      <c r="E39" s="47">
        <v>0</v>
      </c>
      <c r="F39" s="115">
        <v>89</v>
      </c>
      <c r="G39" s="49" t="s">
        <v>878</v>
      </c>
    </row>
    <row r="40" spans="1:7" x14ac:dyDescent="0.25">
      <c r="A40" s="74" t="s">
        <v>86</v>
      </c>
      <c r="B40" s="75" t="s">
        <v>87</v>
      </c>
      <c r="C40" s="76" t="s">
        <v>11</v>
      </c>
      <c r="D40" s="43">
        <v>72</v>
      </c>
      <c r="E40" s="47" t="s">
        <v>878</v>
      </c>
      <c r="F40" s="115">
        <v>74</v>
      </c>
      <c r="G40" s="49">
        <v>6.7567567567567571E-2</v>
      </c>
    </row>
    <row r="41" spans="1:7" x14ac:dyDescent="0.25">
      <c r="A41" s="74" t="s">
        <v>88</v>
      </c>
      <c r="B41" s="75" t="s">
        <v>89</v>
      </c>
      <c r="C41" s="76" t="s">
        <v>14</v>
      </c>
      <c r="D41" s="43">
        <v>93</v>
      </c>
      <c r="E41" s="47" t="s">
        <v>878</v>
      </c>
      <c r="F41" s="115">
        <v>42</v>
      </c>
      <c r="G41" s="49">
        <v>0.14285714285714288</v>
      </c>
    </row>
    <row r="42" spans="1:7" x14ac:dyDescent="0.25">
      <c r="A42" s="74" t="s">
        <v>90</v>
      </c>
      <c r="B42" s="75" t="s">
        <v>91</v>
      </c>
      <c r="C42" s="76" t="s">
        <v>24</v>
      </c>
      <c r="D42" s="43">
        <v>136</v>
      </c>
      <c r="E42" s="47" t="s">
        <v>878</v>
      </c>
      <c r="F42" s="115">
        <v>32</v>
      </c>
      <c r="G42" s="49" t="s">
        <v>878</v>
      </c>
    </row>
    <row r="43" spans="1:7" x14ac:dyDescent="0.25">
      <c r="A43" s="74" t="s">
        <v>517</v>
      </c>
      <c r="B43" s="175" t="s">
        <v>703</v>
      </c>
      <c r="C43" s="176" t="s">
        <v>31</v>
      </c>
      <c r="D43" s="43">
        <v>184</v>
      </c>
      <c r="E43" s="47">
        <v>0</v>
      </c>
      <c r="F43" s="115">
        <v>184</v>
      </c>
      <c r="G43" s="49">
        <v>0</v>
      </c>
    </row>
    <row r="44" spans="1:7" x14ac:dyDescent="0.25">
      <c r="A44" s="74" t="s">
        <v>92</v>
      </c>
      <c r="B44" s="75" t="s">
        <v>93</v>
      </c>
      <c r="C44" s="76" t="s">
        <v>5</v>
      </c>
      <c r="D44" s="43">
        <v>67</v>
      </c>
      <c r="E44" s="47" t="s">
        <v>878</v>
      </c>
      <c r="F44" s="115">
        <v>81</v>
      </c>
      <c r="G44" s="49">
        <v>6.1728395061728392E-2</v>
      </c>
    </row>
    <row r="45" spans="1:7" x14ac:dyDescent="0.25">
      <c r="A45" s="74" t="s">
        <v>94</v>
      </c>
      <c r="B45" s="75" t="s">
        <v>95</v>
      </c>
      <c r="C45" s="76" t="s">
        <v>11</v>
      </c>
      <c r="D45" s="43">
        <v>114</v>
      </c>
      <c r="E45" s="47" t="s">
        <v>878</v>
      </c>
      <c r="F45" s="115">
        <v>114</v>
      </c>
      <c r="G45" s="49" t="s">
        <v>878</v>
      </c>
    </row>
    <row r="46" spans="1:7" x14ac:dyDescent="0.25">
      <c r="A46" s="74" t="s">
        <v>96</v>
      </c>
      <c r="B46" s="75" t="s">
        <v>97</v>
      </c>
      <c r="C46" s="76" t="s">
        <v>21</v>
      </c>
      <c r="D46" s="43">
        <v>201</v>
      </c>
      <c r="E46" s="47">
        <v>4.4776119402985072E-2</v>
      </c>
      <c r="F46" s="115">
        <v>216</v>
      </c>
      <c r="G46" s="49">
        <v>5.5555555555555552E-2</v>
      </c>
    </row>
    <row r="47" spans="1:7" x14ac:dyDescent="0.25">
      <c r="A47" s="74" t="s">
        <v>98</v>
      </c>
      <c r="B47" s="75" t="s">
        <v>99</v>
      </c>
      <c r="C47" s="76" t="s">
        <v>14</v>
      </c>
      <c r="D47" s="43">
        <v>295</v>
      </c>
      <c r="E47" s="47">
        <v>6.4406779661016947E-2</v>
      </c>
      <c r="F47" s="115">
        <v>306</v>
      </c>
      <c r="G47" s="49">
        <v>6.535947712418301E-2</v>
      </c>
    </row>
    <row r="48" spans="1:7" x14ac:dyDescent="0.25">
      <c r="A48" s="74" t="s">
        <v>100</v>
      </c>
      <c r="B48" s="75" t="s">
        <v>101</v>
      </c>
      <c r="C48" s="76" t="s">
        <v>5</v>
      </c>
      <c r="D48" s="43">
        <v>73</v>
      </c>
      <c r="E48" s="47">
        <v>6.8493150684931503E-2</v>
      </c>
      <c r="F48" s="115">
        <v>75</v>
      </c>
      <c r="G48" s="49" t="s">
        <v>878</v>
      </c>
    </row>
    <row r="49" spans="1:7" x14ac:dyDescent="0.25">
      <c r="A49" s="74" t="s">
        <v>102</v>
      </c>
      <c r="B49" s="75" t="s">
        <v>103</v>
      </c>
      <c r="C49" s="76" t="s">
        <v>31</v>
      </c>
      <c r="D49" s="43">
        <v>123</v>
      </c>
      <c r="E49" s="47">
        <v>4.0650406504065047E-2</v>
      </c>
      <c r="F49" s="115">
        <v>153</v>
      </c>
      <c r="G49" s="49" t="s">
        <v>878</v>
      </c>
    </row>
    <row r="50" spans="1:7" x14ac:dyDescent="0.25">
      <c r="A50" s="74" t="s">
        <v>104</v>
      </c>
      <c r="B50" s="77" t="s">
        <v>105</v>
      </c>
      <c r="C50" s="76" t="s">
        <v>31</v>
      </c>
      <c r="D50" s="43">
        <v>66</v>
      </c>
      <c r="E50" s="47" t="s">
        <v>878</v>
      </c>
      <c r="F50" s="115">
        <v>108</v>
      </c>
      <c r="G50" s="49" t="s">
        <v>878</v>
      </c>
    </row>
    <row r="51" spans="1:7" x14ac:dyDescent="0.25">
      <c r="A51" s="74" t="s">
        <v>106</v>
      </c>
      <c r="B51" s="77" t="s">
        <v>107</v>
      </c>
      <c r="C51" s="76" t="s">
        <v>31</v>
      </c>
      <c r="D51" s="43">
        <v>206</v>
      </c>
      <c r="E51" s="47" t="s">
        <v>878</v>
      </c>
      <c r="F51" s="115">
        <v>235</v>
      </c>
      <c r="G51" s="49">
        <v>2.1276595744680851E-2</v>
      </c>
    </row>
    <row r="52" spans="1:7" x14ac:dyDescent="0.25">
      <c r="A52" s="74" t="s">
        <v>108</v>
      </c>
      <c r="B52" s="75" t="s">
        <v>109</v>
      </c>
      <c r="C52" s="76" t="s">
        <v>110</v>
      </c>
      <c r="D52" s="43">
        <v>169</v>
      </c>
      <c r="E52" s="47">
        <v>7.6923076923076927E-2</v>
      </c>
      <c r="F52" s="115">
        <v>167</v>
      </c>
      <c r="G52" s="49">
        <v>5.9880239520958084E-2</v>
      </c>
    </row>
    <row r="53" spans="1:7" x14ac:dyDescent="0.25">
      <c r="A53" s="74" t="s">
        <v>111</v>
      </c>
      <c r="B53" s="77" t="s">
        <v>112</v>
      </c>
      <c r="C53" s="76" t="s">
        <v>31</v>
      </c>
      <c r="D53" s="43">
        <v>90</v>
      </c>
      <c r="E53" s="47" t="s">
        <v>878</v>
      </c>
      <c r="F53" s="115">
        <v>89</v>
      </c>
      <c r="G53" s="49" t="s">
        <v>878</v>
      </c>
    </row>
    <row r="54" spans="1:7" x14ac:dyDescent="0.25">
      <c r="A54" s="74" t="s">
        <v>113</v>
      </c>
      <c r="B54" s="75" t="s">
        <v>114</v>
      </c>
      <c r="C54" s="76" t="s">
        <v>14</v>
      </c>
      <c r="D54" s="43">
        <v>154</v>
      </c>
      <c r="E54" s="47">
        <v>0</v>
      </c>
      <c r="F54" s="115">
        <v>157</v>
      </c>
      <c r="G54" s="49">
        <v>0</v>
      </c>
    </row>
    <row r="55" spans="1:7" x14ac:dyDescent="0.25">
      <c r="A55" s="74" t="s">
        <v>115</v>
      </c>
      <c r="B55" s="1" t="s">
        <v>116</v>
      </c>
      <c r="C55" s="76" t="s">
        <v>69</v>
      </c>
      <c r="D55" s="43">
        <v>66</v>
      </c>
      <c r="E55" s="47">
        <v>0</v>
      </c>
      <c r="F55" s="115">
        <v>99</v>
      </c>
      <c r="G55" s="49">
        <v>0</v>
      </c>
    </row>
    <row r="56" spans="1:7" x14ac:dyDescent="0.25">
      <c r="A56" s="74" t="s">
        <v>117</v>
      </c>
      <c r="B56" s="75" t="s">
        <v>118</v>
      </c>
      <c r="C56" s="76" t="s">
        <v>110</v>
      </c>
      <c r="D56" s="43">
        <v>194</v>
      </c>
      <c r="E56" s="47">
        <v>5.1546391752577324E-2</v>
      </c>
      <c r="F56" s="115">
        <v>202</v>
      </c>
      <c r="G56" s="49">
        <v>5.9405940594059403E-2</v>
      </c>
    </row>
    <row r="57" spans="1:7" x14ac:dyDescent="0.25">
      <c r="A57" s="74" t="s">
        <v>119</v>
      </c>
      <c r="B57" s="75" t="s">
        <v>120</v>
      </c>
      <c r="C57" s="76" t="s">
        <v>110</v>
      </c>
      <c r="D57" s="43">
        <v>111</v>
      </c>
      <c r="E57" s="47">
        <v>6.3063063063063071E-2</v>
      </c>
      <c r="F57" s="115">
        <v>186</v>
      </c>
      <c r="G57" s="49">
        <v>5.9139784946236562E-2</v>
      </c>
    </row>
    <row r="58" spans="1:7" x14ac:dyDescent="0.25">
      <c r="A58" s="74" t="s">
        <v>121</v>
      </c>
      <c r="B58" s="75" t="s">
        <v>122</v>
      </c>
      <c r="C58" s="76" t="s">
        <v>24</v>
      </c>
      <c r="D58" s="43">
        <v>138</v>
      </c>
      <c r="E58" s="47">
        <v>0</v>
      </c>
      <c r="F58" s="115">
        <v>167</v>
      </c>
      <c r="G58" s="49">
        <v>3.5928143712574849E-2</v>
      </c>
    </row>
    <row r="59" spans="1:7" x14ac:dyDescent="0.25">
      <c r="A59" s="74" t="s">
        <v>123</v>
      </c>
      <c r="B59" s="75" t="s">
        <v>124</v>
      </c>
      <c r="C59" s="76" t="s">
        <v>8</v>
      </c>
      <c r="D59" s="43">
        <v>106</v>
      </c>
      <c r="E59" s="47">
        <v>6.6037735849056603E-2</v>
      </c>
      <c r="F59" s="115">
        <v>160</v>
      </c>
      <c r="G59" s="49">
        <v>4.3749999999999997E-2</v>
      </c>
    </row>
    <row r="60" spans="1:7" x14ac:dyDescent="0.25">
      <c r="A60" s="74" t="s">
        <v>125</v>
      </c>
      <c r="B60" s="75" t="s">
        <v>126</v>
      </c>
      <c r="C60" s="76" t="s">
        <v>69</v>
      </c>
      <c r="D60" s="43">
        <v>78</v>
      </c>
      <c r="E60" s="47" t="s">
        <v>878</v>
      </c>
      <c r="F60" s="115">
        <v>78</v>
      </c>
      <c r="G60" s="49">
        <v>6.4102564102564111E-2</v>
      </c>
    </row>
    <row r="61" spans="1:7" x14ac:dyDescent="0.25">
      <c r="A61" s="74" t="s">
        <v>127</v>
      </c>
      <c r="B61" s="75" t="s">
        <v>128</v>
      </c>
      <c r="C61" s="76" t="s">
        <v>24</v>
      </c>
      <c r="D61" s="43">
        <v>263</v>
      </c>
      <c r="E61" s="47" t="s">
        <v>878</v>
      </c>
      <c r="F61" s="115">
        <v>385</v>
      </c>
      <c r="G61" s="49">
        <v>7.2727272727272724E-2</v>
      </c>
    </row>
    <row r="62" spans="1:7" x14ac:dyDescent="0.25">
      <c r="A62" s="74" t="s">
        <v>129</v>
      </c>
      <c r="B62" s="75" t="s">
        <v>130</v>
      </c>
      <c r="C62" s="76" t="s">
        <v>21</v>
      </c>
      <c r="D62" s="43">
        <v>41</v>
      </c>
      <c r="E62" s="47" t="s">
        <v>878</v>
      </c>
      <c r="F62" s="115">
        <v>45</v>
      </c>
      <c r="G62" s="49" t="s">
        <v>878</v>
      </c>
    </row>
    <row r="63" spans="1:7" x14ac:dyDescent="0.25">
      <c r="A63" s="74" t="s">
        <v>131</v>
      </c>
      <c r="B63" s="75" t="s">
        <v>132</v>
      </c>
      <c r="C63" s="76" t="s">
        <v>8</v>
      </c>
      <c r="D63" s="43">
        <v>154</v>
      </c>
      <c r="E63" s="47">
        <v>3.2467532467532464E-2</v>
      </c>
      <c r="F63" s="115">
        <v>155</v>
      </c>
      <c r="G63" s="49" t="s">
        <v>878</v>
      </c>
    </row>
    <row r="64" spans="1:7" x14ac:dyDescent="0.25">
      <c r="A64" s="74" t="s">
        <v>133</v>
      </c>
      <c r="B64" s="77" t="s">
        <v>134</v>
      </c>
      <c r="C64" s="76" t="s">
        <v>69</v>
      </c>
      <c r="D64" s="43">
        <v>153</v>
      </c>
      <c r="E64" s="47">
        <v>5.8823529411764712E-2</v>
      </c>
      <c r="F64" s="115">
        <v>208</v>
      </c>
      <c r="G64" s="49">
        <v>0</v>
      </c>
    </row>
    <row r="65" spans="1:7" x14ac:dyDescent="0.25">
      <c r="A65" s="74" t="s">
        <v>135</v>
      </c>
      <c r="B65" s="75" t="s">
        <v>136</v>
      </c>
      <c r="C65" s="76" t="s">
        <v>50</v>
      </c>
      <c r="D65" s="43">
        <v>185</v>
      </c>
      <c r="E65" s="47">
        <v>4.3243243243243246E-2</v>
      </c>
      <c r="F65" s="115">
        <v>185</v>
      </c>
      <c r="G65" s="49">
        <v>7.567567567567568E-2</v>
      </c>
    </row>
    <row r="66" spans="1:7" x14ac:dyDescent="0.25">
      <c r="A66" s="74" t="s">
        <v>137</v>
      </c>
      <c r="B66" s="75" t="s">
        <v>138</v>
      </c>
      <c r="C66" s="76" t="s">
        <v>31</v>
      </c>
      <c r="D66" s="43">
        <v>69</v>
      </c>
      <c r="E66" s="47" t="s">
        <v>878</v>
      </c>
      <c r="F66" s="115">
        <v>72</v>
      </c>
      <c r="G66" s="49">
        <v>8.3333333333333343E-2</v>
      </c>
    </row>
    <row r="67" spans="1:7" x14ac:dyDescent="0.25">
      <c r="A67" s="74" t="s">
        <v>139</v>
      </c>
      <c r="B67" s="75" t="s">
        <v>140</v>
      </c>
      <c r="C67" s="76" t="s">
        <v>69</v>
      </c>
      <c r="D67" s="43">
        <v>52</v>
      </c>
      <c r="E67" s="47" t="s">
        <v>878</v>
      </c>
      <c r="F67" s="115">
        <v>54</v>
      </c>
      <c r="G67" s="49" t="s">
        <v>878</v>
      </c>
    </row>
    <row r="68" spans="1:7" x14ac:dyDescent="0.25">
      <c r="A68" s="74" t="s">
        <v>141</v>
      </c>
      <c r="B68" s="75" t="s">
        <v>142</v>
      </c>
      <c r="C68" s="76" t="s">
        <v>31</v>
      </c>
      <c r="D68" s="43">
        <v>114</v>
      </c>
      <c r="E68" s="47" t="s">
        <v>878</v>
      </c>
      <c r="F68" s="115">
        <v>83</v>
      </c>
      <c r="G68" s="49">
        <v>6.0240963855421686E-2</v>
      </c>
    </row>
    <row r="69" spans="1:7" x14ac:dyDescent="0.25">
      <c r="A69" s="74" t="s">
        <v>143</v>
      </c>
      <c r="B69" s="75" t="s">
        <v>144</v>
      </c>
      <c r="C69" s="76" t="s">
        <v>8</v>
      </c>
      <c r="D69" s="43">
        <v>91</v>
      </c>
      <c r="E69" s="47" t="s">
        <v>878</v>
      </c>
      <c r="F69" s="115">
        <v>101</v>
      </c>
      <c r="G69" s="49">
        <v>7.9207920792079209E-2</v>
      </c>
    </row>
    <row r="70" spans="1:7" x14ac:dyDescent="0.25">
      <c r="A70" s="74" t="s">
        <v>145</v>
      </c>
      <c r="B70" s="75" t="s">
        <v>146</v>
      </c>
      <c r="C70" s="76" t="s">
        <v>31</v>
      </c>
      <c r="D70" s="43">
        <v>73</v>
      </c>
      <c r="E70" s="47" t="s">
        <v>878</v>
      </c>
      <c r="F70" s="115">
        <v>95</v>
      </c>
      <c r="G70" s="49">
        <v>0.11578947368421053</v>
      </c>
    </row>
    <row r="71" spans="1:7" x14ac:dyDescent="0.25">
      <c r="A71" s="74" t="s">
        <v>147</v>
      </c>
      <c r="B71" s="75" t="s">
        <v>148</v>
      </c>
      <c r="C71" s="76" t="s">
        <v>31</v>
      </c>
      <c r="D71" s="43">
        <v>195</v>
      </c>
      <c r="E71" s="47">
        <v>8.7179487179487175E-2</v>
      </c>
      <c r="F71" s="115">
        <v>11</v>
      </c>
      <c r="G71" s="49">
        <v>0.63636363636363635</v>
      </c>
    </row>
    <row r="72" spans="1:7" x14ac:dyDescent="0.25">
      <c r="A72" s="74" t="s">
        <v>149</v>
      </c>
      <c r="B72" s="75" t="s">
        <v>150</v>
      </c>
      <c r="C72" s="76" t="s">
        <v>24</v>
      </c>
      <c r="D72" s="43">
        <v>220</v>
      </c>
      <c r="E72" s="47">
        <v>3.6363636363636362E-2</v>
      </c>
      <c r="F72" s="115">
        <v>262</v>
      </c>
      <c r="G72" s="49">
        <v>4.1984732824427481E-2</v>
      </c>
    </row>
    <row r="73" spans="1:7" x14ac:dyDescent="0.25">
      <c r="A73" s="74" t="s">
        <v>151</v>
      </c>
      <c r="B73" s="75" t="s">
        <v>152</v>
      </c>
      <c r="C73" s="76" t="s">
        <v>5</v>
      </c>
      <c r="D73" s="43">
        <v>47</v>
      </c>
      <c r="E73" s="47" t="s">
        <v>878</v>
      </c>
      <c r="F73" s="115">
        <v>68</v>
      </c>
      <c r="G73" s="49" t="s">
        <v>878</v>
      </c>
    </row>
    <row r="74" spans="1:7" x14ac:dyDescent="0.25">
      <c r="A74" s="74" t="s">
        <v>153</v>
      </c>
      <c r="B74" s="75" t="s">
        <v>154</v>
      </c>
      <c r="C74" s="76" t="s">
        <v>69</v>
      </c>
      <c r="D74" s="43">
        <v>229</v>
      </c>
      <c r="E74" s="47">
        <v>3.9301310043668124E-2</v>
      </c>
      <c r="F74" s="115">
        <v>278</v>
      </c>
      <c r="G74" s="49">
        <v>3.9568345323741004E-2</v>
      </c>
    </row>
    <row r="75" spans="1:7" x14ac:dyDescent="0.25">
      <c r="A75" s="74" t="s">
        <v>155</v>
      </c>
      <c r="B75" s="75" t="s">
        <v>156</v>
      </c>
      <c r="C75" s="76" t="s">
        <v>110</v>
      </c>
      <c r="D75" s="43">
        <v>185</v>
      </c>
      <c r="E75" s="47">
        <v>3.783783783783784E-2</v>
      </c>
      <c r="F75" s="115">
        <v>186</v>
      </c>
      <c r="G75" s="49">
        <v>3.7634408602150539E-2</v>
      </c>
    </row>
    <row r="76" spans="1:7" x14ac:dyDescent="0.25">
      <c r="A76" s="74" t="s">
        <v>157</v>
      </c>
      <c r="B76" s="75" t="s">
        <v>158</v>
      </c>
      <c r="C76" s="76" t="s">
        <v>69</v>
      </c>
      <c r="D76" s="43">
        <v>53</v>
      </c>
      <c r="E76" s="47" t="s">
        <v>878</v>
      </c>
      <c r="F76" s="115">
        <v>59</v>
      </c>
      <c r="G76" s="49" t="s">
        <v>878</v>
      </c>
    </row>
    <row r="77" spans="1:7" x14ac:dyDescent="0.25">
      <c r="A77" s="74" t="s">
        <v>159</v>
      </c>
      <c r="B77" s="77" t="s">
        <v>160</v>
      </c>
      <c r="C77" s="76" t="s">
        <v>8</v>
      </c>
      <c r="D77" s="43">
        <v>182</v>
      </c>
      <c r="E77" s="47">
        <v>6.043956043956044E-2</v>
      </c>
      <c r="F77" s="115">
        <v>153</v>
      </c>
      <c r="G77" s="49">
        <v>4.5751633986928102E-2</v>
      </c>
    </row>
    <row r="78" spans="1:7" x14ac:dyDescent="0.25">
      <c r="A78" s="74" t="s">
        <v>161</v>
      </c>
      <c r="B78" s="75" t="s">
        <v>162</v>
      </c>
      <c r="C78" s="76" t="s">
        <v>110</v>
      </c>
      <c r="D78" s="43">
        <v>77</v>
      </c>
      <c r="E78" s="47">
        <v>9.0909090909090912E-2</v>
      </c>
      <c r="F78" s="115">
        <v>80</v>
      </c>
      <c r="G78" s="49">
        <v>8.7499999999999994E-2</v>
      </c>
    </row>
    <row r="79" spans="1:7" x14ac:dyDescent="0.25">
      <c r="A79" s="74" t="s">
        <v>163</v>
      </c>
      <c r="B79" s="75" t="s">
        <v>164</v>
      </c>
      <c r="C79" s="76" t="s">
        <v>11</v>
      </c>
      <c r="D79" s="43">
        <v>410</v>
      </c>
      <c r="E79" s="47">
        <v>3.1707317073170732E-2</v>
      </c>
      <c r="F79" s="115">
        <v>410</v>
      </c>
      <c r="G79" s="49">
        <v>6.097560975609756E-2</v>
      </c>
    </row>
    <row r="80" spans="1:7" x14ac:dyDescent="0.25">
      <c r="A80" s="74" t="s">
        <v>165</v>
      </c>
      <c r="B80" s="75" t="s">
        <v>166</v>
      </c>
      <c r="C80" s="76" t="s">
        <v>31</v>
      </c>
      <c r="D80" s="43">
        <v>145</v>
      </c>
      <c r="E80" s="47">
        <v>4.8275862068965517E-2</v>
      </c>
      <c r="F80" s="115">
        <v>165</v>
      </c>
      <c r="G80" s="49" t="s">
        <v>878</v>
      </c>
    </row>
    <row r="81" spans="1:7" x14ac:dyDescent="0.25">
      <c r="A81" s="74" t="s">
        <v>167</v>
      </c>
      <c r="B81" s="75" t="s">
        <v>168</v>
      </c>
      <c r="C81" s="76" t="s">
        <v>24</v>
      </c>
      <c r="D81" s="43">
        <v>131</v>
      </c>
      <c r="E81" s="47">
        <v>5.3435114503816793E-2</v>
      </c>
      <c r="F81" s="115">
        <v>117</v>
      </c>
      <c r="G81" s="49" t="s">
        <v>878</v>
      </c>
    </row>
    <row r="82" spans="1:7" x14ac:dyDescent="0.25">
      <c r="A82" s="74" t="s">
        <v>169</v>
      </c>
      <c r="B82" s="75" t="s">
        <v>170</v>
      </c>
      <c r="C82" s="76" t="s">
        <v>11</v>
      </c>
      <c r="D82" s="43">
        <v>110</v>
      </c>
      <c r="E82" s="47">
        <v>6.363636363636363E-2</v>
      </c>
      <c r="F82" s="115">
        <v>112</v>
      </c>
      <c r="G82" s="49">
        <v>8.9285714285714288E-2</v>
      </c>
    </row>
    <row r="83" spans="1:7" x14ac:dyDescent="0.25">
      <c r="A83" s="74" t="s">
        <v>171</v>
      </c>
      <c r="B83" s="75" t="s">
        <v>172</v>
      </c>
      <c r="C83" s="76" t="s">
        <v>24</v>
      </c>
      <c r="D83" s="43">
        <v>76</v>
      </c>
      <c r="E83" s="47" t="s">
        <v>878</v>
      </c>
      <c r="F83" s="115">
        <v>78</v>
      </c>
      <c r="G83" s="49" t="s">
        <v>878</v>
      </c>
    </row>
    <row r="84" spans="1:7" x14ac:dyDescent="0.25">
      <c r="A84" s="74" t="s">
        <v>173</v>
      </c>
      <c r="B84" s="75" t="s">
        <v>174</v>
      </c>
      <c r="C84" s="76" t="s">
        <v>50</v>
      </c>
      <c r="D84" s="43">
        <v>62</v>
      </c>
      <c r="E84" s="47" t="s">
        <v>878</v>
      </c>
      <c r="F84" s="115">
        <v>90</v>
      </c>
      <c r="G84" s="49">
        <v>6.6666666666666666E-2</v>
      </c>
    </row>
    <row r="85" spans="1:7" x14ac:dyDescent="0.25">
      <c r="A85" s="74" t="s">
        <v>175</v>
      </c>
      <c r="B85" s="75" t="s">
        <v>176</v>
      </c>
      <c r="C85" s="76" t="s">
        <v>69</v>
      </c>
      <c r="D85" s="43">
        <v>140</v>
      </c>
      <c r="E85" s="47" t="s">
        <v>878</v>
      </c>
      <c r="F85" s="115">
        <v>314</v>
      </c>
      <c r="G85" s="49">
        <v>1.9108280254777069E-2</v>
      </c>
    </row>
    <row r="86" spans="1:7" x14ac:dyDescent="0.25">
      <c r="A86" s="74" t="s">
        <v>177</v>
      </c>
      <c r="B86" s="75" t="s">
        <v>178</v>
      </c>
      <c r="C86" s="76" t="s">
        <v>21</v>
      </c>
      <c r="D86" s="43">
        <v>224</v>
      </c>
      <c r="E86" s="47" t="s">
        <v>878</v>
      </c>
      <c r="F86" s="115">
        <v>247</v>
      </c>
      <c r="G86" s="49">
        <v>5.2631578947368425E-2</v>
      </c>
    </row>
    <row r="87" spans="1:7" x14ac:dyDescent="0.25">
      <c r="A87" s="74" t="s">
        <v>179</v>
      </c>
      <c r="B87" s="75" t="s">
        <v>180</v>
      </c>
      <c r="C87" s="76" t="s">
        <v>24</v>
      </c>
      <c r="D87" s="43">
        <v>94</v>
      </c>
      <c r="E87" s="47">
        <v>0</v>
      </c>
      <c r="F87" s="115">
        <v>124</v>
      </c>
      <c r="G87" s="49">
        <v>0</v>
      </c>
    </row>
    <row r="88" spans="1:7" x14ac:dyDescent="0.25">
      <c r="A88" s="74" t="s">
        <v>181</v>
      </c>
      <c r="B88" s="75" t="s">
        <v>182</v>
      </c>
      <c r="C88" s="76" t="s">
        <v>69</v>
      </c>
      <c r="D88" s="43">
        <v>56</v>
      </c>
      <c r="E88" s="47" t="s">
        <v>878</v>
      </c>
      <c r="F88" s="115">
        <v>55</v>
      </c>
      <c r="G88" s="49" t="s">
        <v>878</v>
      </c>
    </row>
    <row r="89" spans="1:7" x14ac:dyDescent="0.25">
      <c r="A89" s="74" t="s">
        <v>183</v>
      </c>
      <c r="B89" s="75" t="s">
        <v>184</v>
      </c>
      <c r="C89" s="76" t="s">
        <v>11</v>
      </c>
      <c r="D89" s="43">
        <v>55</v>
      </c>
      <c r="E89" s="47" t="s">
        <v>878</v>
      </c>
      <c r="F89" s="115">
        <v>57</v>
      </c>
      <c r="G89" s="49" t="s">
        <v>878</v>
      </c>
    </row>
    <row r="90" spans="1:7" x14ac:dyDescent="0.25">
      <c r="A90" s="74" t="s">
        <v>185</v>
      </c>
      <c r="B90" s="75" t="s">
        <v>186</v>
      </c>
      <c r="C90" s="76" t="s">
        <v>5</v>
      </c>
      <c r="D90" s="43">
        <v>167</v>
      </c>
      <c r="E90" s="47" t="s">
        <v>878</v>
      </c>
      <c r="F90" s="115">
        <v>204</v>
      </c>
      <c r="G90" s="49">
        <v>2.9411764705882356E-2</v>
      </c>
    </row>
    <row r="91" spans="1:7" x14ac:dyDescent="0.25">
      <c r="A91" s="74" t="s">
        <v>187</v>
      </c>
      <c r="B91" s="75" t="s">
        <v>188</v>
      </c>
      <c r="C91" s="76" t="s">
        <v>11</v>
      </c>
      <c r="D91" s="43">
        <v>158</v>
      </c>
      <c r="E91" s="47" t="s">
        <v>878</v>
      </c>
      <c r="F91" s="115">
        <v>158</v>
      </c>
      <c r="G91" s="49" t="s">
        <v>878</v>
      </c>
    </row>
    <row r="92" spans="1:7" x14ac:dyDescent="0.25">
      <c r="A92" s="74" t="s">
        <v>189</v>
      </c>
      <c r="B92" s="75" t="s">
        <v>190</v>
      </c>
      <c r="C92" s="76" t="s">
        <v>31</v>
      </c>
      <c r="D92" s="43">
        <v>93</v>
      </c>
      <c r="E92" s="47" t="s">
        <v>878</v>
      </c>
      <c r="F92" s="115">
        <v>119</v>
      </c>
      <c r="G92" s="49">
        <v>4.2016806722689079E-2</v>
      </c>
    </row>
    <row r="93" spans="1:7" x14ac:dyDescent="0.25">
      <c r="A93" s="74" t="s">
        <v>191</v>
      </c>
      <c r="B93" s="75" t="s">
        <v>192</v>
      </c>
      <c r="C93" s="76" t="s">
        <v>31</v>
      </c>
      <c r="D93" s="43">
        <v>120</v>
      </c>
      <c r="E93" s="47" t="s">
        <v>878</v>
      </c>
      <c r="F93" s="115">
        <v>123</v>
      </c>
      <c r="G93" s="49">
        <v>4.0650406504065047E-2</v>
      </c>
    </row>
    <row r="94" spans="1:7" x14ac:dyDescent="0.25">
      <c r="A94" s="74" t="s">
        <v>193</v>
      </c>
      <c r="B94" s="75" t="s">
        <v>194</v>
      </c>
      <c r="C94" s="76" t="s">
        <v>50</v>
      </c>
      <c r="D94" s="43">
        <v>120</v>
      </c>
      <c r="E94" s="47">
        <v>8.3333333333333343E-2</v>
      </c>
      <c r="F94" s="115">
        <v>119</v>
      </c>
      <c r="G94" s="49">
        <v>5.0420168067226892E-2</v>
      </c>
    </row>
    <row r="95" spans="1:7" x14ac:dyDescent="0.25">
      <c r="A95" s="74" t="s">
        <v>195</v>
      </c>
      <c r="B95" s="75" t="s">
        <v>196</v>
      </c>
      <c r="C95" s="76" t="s">
        <v>69</v>
      </c>
      <c r="D95" s="43">
        <v>77</v>
      </c>
      <c r="E95" s="47" t="s">
        <v>878</v>
      </c>
      <c r="F95" s="115">
        <v>91</v>
      </c>
      <c r="G95" s="49">
        <v>5.4945054945054944E-2</v>
      </c>
    </row>
    <row r="96" spans="1:7" x14ac:dyDescent="0.25">
      <c r="A96" s="74" t="s">
        <v>197</v>
      </c>
      <c r="B96" s="75" t="s">
        <v>198</v>
      </c>
      <c r="C96" s="76" t="s">
        <v>69</v>
      </c>
      <c r="D96" s="43">
        <v>186</v>
      </c>
      <c r="E96" s="47">
        <v>5.9139784946236562E-2</v>
      </c>
      <c r="F96" s="115">
        <v>207</v>
      </c>
      <c r="G96" s="49">
        <v>5.7971014492753624E-2</v>
      </c>
    </row>
    <row r="97" spans="1:7" x14ac:dyDescent="0.25">
      <c r="A97" s="74" t="s">
        <v>200</v>
      </c>
      <c r="B97" s="75" t="s">
        <v>201</v>
      </c>
      <c r="C97" s="76" t="s">
        <v>31</v>
      </c>
      <c r="D97" s="43" t="s">
        <v>878</v>
      </c>
      <c r="E97" s="47">
        <v>0</v>
      </c>
      <c r="F97" s="115">
        <v>278</v>
      </c>
      <c r="G97" s="49">
        <v>2.8776978417266185E-2</v>
      </c>
    </row>
    <row r="98" spans="1:7" x14ac:dyDescent="0.25">
      <c r="A98" s="74" t="s">
        <v>202</v>
      </c>
      <c r="B98" s="75" t="s">
        <v>203</v>
      </c>
      <c r="C98" s="76" t="s">
        <v>8</v>
      </c>
      <c r="D98" s="43">
        <v>87</v>
      </c>
      <c r="E98" s="47">
        <v>6.8965517241379309E-2</v>
      </c>
      <c r="F98" s="115">
        <v>68</v>
      </c>
      <c r="G98" s="49">
        <v>0.10294117647058824</v>
      </c>
    </row>
    <row r="99" spans="1:7" x14ac:dyDescent="0.25">
      <c r="A99" s="74" t="s">
        <v>204</v>
      </c>
      <c r="B99" s="75" t="s">
        <v>205</v>
      </c>
      <c r="C99" s="76" t="s">
        <v>14</v>
      </c>
      <c r="D99" s="43">
        <v>80</v>
      </c>
      <c r="E99" s="47">
        <v>0</v>
      </c>
      <c r="F99" s="115" t="s">
        <v>878</v>
      </c>
      <c r="G99" s="49" t="s">
        <v>878</v>
      </c>
    </row>
    <row r="100" spans="1:7" x14ac:dyDescent="0.25">
      <c r="A100" s="74" t="s">
        <v>206</v>
      </c>
      <c r="B100" s="75" t="s">
        <v>207</v>
      </c>
      <c r="C100" s="76" t="s">
        <v>11</v>
      </c>
      <c r="D100" s="43">
        <v>74</v>
      </c>
      <c r="E100" s="47" t="s">
        <v>878</v>
      </c>
      <c r="F100" s="115">
        <v>74</v>
      </c>
      <c r="G100" s="49">
        <v>0</v>
      </c>
    </row>
    <row r="101" spans="1:7" x14ac:dyDescent="0.25">
      <c r="A101" s="74" t="s">
        <v>208</v>
      </c>
      <c r="B101" s="75" t="s">
        <v>209</v>
      </c>
      <c r="C101" s="76" t="s">
        <v>31</v>
      </c>
      <c r="D101" s="43">
        <v>88</v>
      </c>
      <c r="E101" s="47" t="s">
        <v>878</v>
      </c>
      <c r="F101" s="115">
        <v>128</v>
      </c>
      <c r="G101" s="49">
        <v>5.46875E-2</v>
      </c>
    </row>
    <row r="102" spans="1:7" x14ac:dyDescent="0.25">
      <c r="A102" s="74" t="s">
        <v>210</v>
      </c>
      <c r="B102" s="75" t="s">
        <v>211</v>
      </c>
      <c r="C102" s="76" t="s">
        <v>8</v>
      </c>
      <c r="D102" s="43">
        <v>176</v>
      </c>
      <c r="E102" s="47" t="s">
        <v>878</v>
      </c>
      <c r="F102" s="115">
        <v>224</v>
      </c>
      <c r="G102" s="49">
        <v>7.1428571428571438E-2</v>
      </c>
    </row>
    <row r="103" spans="1:7" x14ac:dyDescent="0.25">
      <c r="A103" s="74" t="s">
        <v>212</v>
      </c>
      <c r="B103" s="75" t="s">
        <v>213</v>
      </c>
      <c r="C103" s="76" t="s">
        <v>5</v>
      </c>
      <c r="D103" s="43">
        <v>76</v>
      </c>
      <c r="E103" s="47">
        <v>0.11842105263157895</v>
      </c>
      <c r="F103" s="115">
        <v>86</v>
      </c>
      <c r="G103" s="49">
        <v>5.8139534883720929E-2</v>
      </c>
    </row>
    <row r="104" spans="1:7" x14ac:dyDescent="0.25">
      <c r="A104" s="74" t="s">
        <v>214</v>
      </c>
      <c r="B104" s="75" t="s">
        <v>215</v>
      </c>
      <c r="C104" s="76" t="s">
        <v>50</v>
      </c>
      <c r="D104" s="43">
        <v>102</v>
      </c>
      <c r="E104" s="47" t="s">
        <v>878</v>
      </c>
      <c r="F104" s="115">
        <v>131</v>
      </c>
      <c r="G104" s="49">
        <v>0</v>
      </c>
    </row>
    <row r="105" spans="1:7" x14ac:dyDescent="0.25">
      <c r="A105" s="74" t="s">
        <v>216</v>
      </c>
      <c r="B105" s="75" t="s">
        <v>217</v>
      </c>
      <c r="C105" s="76" t="s">
        <v>24</v>
      </c>
      <c r="D105" s="43">
        <v>35</v>
      </c>
      <c r="E105" s="47">
        <v>0</v>
      </c>
      <c r="F105" s="115">
        <v>35</v>
      </c>
      <c r="G105" s="49" t="s">
        <v>878</v>
      </c>
    </row>
    <row r="106" spans="1:7" x14ac:dyDescent="0.25">
      <c r="A106" s="74" t="s">
        <v>218</v>
      </c>
      <c r="B106" s="75" t="s">
        <v>219</v>
      </c>
      <c r="C106" s="76" t="s">
        <v>31</v>
      </c>
      <c r="D106" s="43">
        <v>185</v>
      </c>
      <c r="E106" s="47">
        <v>3.2432432432432434E-2</v>
      </c>
      <c r="F106" s="115">
        <v>153</v>
      </c>
      <c r="G106" s="49">
        <v>8.4967320261437912E-2</v>
      </c>
    </row>
    <row r="107" spans="1:7" x14ac:dyDescent="0.25">
      <c r="A107" s="74" t="s">
        <v>220</v>
      </c>
      <c r="B107" s="75" t="s">
        <v>221</v>
      </c>
      <c r="C107" s="76" t="s">
        <v>24</v>
      </c>
      <c r="D107" s="43">
        <v>181</v>
      </c>
      <c r="E107" s="47" t="s">
        <v>878</v>
      </c>
      <c r="F107" s="115">
        <v>224</v>
      </c>
      <c r="G107" s="49" t="s">
        <v>878</v>
      </c>
    </row>
    <row r="108" spans="1:7" x14ac:dyDescent="0.25">
      <c r="A108" s="74" t="s">
        <v>222</v>
      </c>
      <c r="B108" s="75" t="s">
        <v>223</v>
      </c>
      <c r="C108" s="76" t="s">
        <v>110</v>
      </c>
      <c r="D108" s="43">
        <v>95</v>
      </c>
      <c r="E108" s="47" t="s">
        <v>878</v>
      </c>
      <c r="F108" s="115">
        <v>165</v>
      </c>
      <c r="G108" s="49">
        <v>0</v>
      </c>
    </row>
    <row r="109" spans="1:7" x14ac:dyDescent="0.25">
      <c r="A109" s="74" t="s">
        <v>224</v>
      </c>
      <c r="B109" s="75" t="s">
        <v>225</v>
      </c>
      <c r="C109" s="76" t="s">
        <v>69</v>
      </c>
      <c r="D109" s="43">
        <v>78</v>
      </c>
      <c r="E109" s="47">
        <v>0</v>
      </c>
      <c r="F109" s="115">
        <v>88</v>
      </c>
      <c r="G109" s="49">
        <v>6.8181818181818177E-2</v>
      </c>
    </row>
    <row r="110" spans="1:7" x14ac:dyDescent="0.25">
      <c r="A110" s="74" t="s">
        <v>226</v>
      </c>
      <c r="B110" s="75" t="s">
        <v>227</v>
      </c>
      <c r="C110" s="76" t="s">
        <v>110</v>
      </c>
      <c r="D110" s="43">
        <v>486</v>
      </c>
      <c r="E110" s="47">
        <v>3.7037037037037035E-2</v>
      </c>
      <c r="F110" s="115">
        <v>486</v>
      </c>
      <c r="G110" s="49">
        <v>4.7325102880658436E-2</v>
      </c>
    </row>
    <row r="111" spans="1:7" x14ac:dyDescent="0.25">
      <c r="A111" s="74" t="s">
        <v>228</v>
      </c>
      <c r="B111" s="75" t="s">
        <v>229</v>
      </c>
      <c r="C111" s="76" t="s">
        <v>24</v>
      </c>
      <c r="D111" s="43">
        <v>67</v>
      </c>
      <c r="E111" s="47" t="s">
        <v>878</v>
      </c>
      <c r="F111" s="115">
        <v>78</v>
      </c>
      <c r="G111" s="49" t="s">
        <v>878</v>
      </c>
    </row>
    <row r="112" spans="1:7" x14ac:dyDescent="0.25">
      <c r="A112" s="74" t="s">
        <v>230</v>
      </c>
      <c r="B112" s="75" t="s">
        <v>231</v>
      </c>
      <c r="C112" s="76" t="s">
        <v>50</v>
      </c>
      <c r="D112" s="43">
        <v>34</v>
      </c>
      <c r="E112" s="47">
        <v>0</v>
      </c>
      <c r="F112" s="115">
        <v>34</v>
      </c>
      <c r="G112" s="49" t="s">
        <v>878</v>
      </c>
    </row>
    <row r="113" spans="1:7" x14ac:dyDescent="0.25">
      <c r="A113" s="74" t="s">
        <v>233</v>
      </c>
      <c r="B113" s="75" t="s">
        <v>234</v>
      </c>
      <c r="C113" s="76" t="s">
        <v>69</v>
      </c>
      <c r="D113" s="43">
        <v>136</v>
      </c>
      <c r="E113" s="47" t="s">
        <v>878</v>
      </c>
      <c r="F113" s="115">
        <v>138</v>
      </c>
      <c r="G113" s="49">
        <v>5.0724637681159424E-2</v>
      </c>
    </row>
    <row r="114" spans="1:7" x14ac:dyDescent="0.25">
      <c r="A114" s="74" t="s">
        <v>235</v>
      </c>
      <c r="B114" s="75" t="s">
        <v>236</v>
      </c>
      <c r="C114" s="76" t="s">
        <v>21</v>
      </c>
      <c r="D114" s="43">
        <v>124</v>
      </c>
      <c r="E114" s="47" t="s">
        <v>878</v>
      </c>
      <c r="F114" s="115">
        <v>124</v>
      </c>
      <c r="G114" s="49" t="s">
        <v>878</v>
      </c>
    </row>
    <row r="115" spans="1:7" x14ac:dyDescent="0.25">
      <c r="A115" s="74" t="s">
        <v>237</v>
      </c>
      <c r="B115" s="75" t="s">
        <v>238</v>
      </c>
      <c r="C115" s="76" t="s">
        <v>8</v>
      </c>
      <c r="D115" s="43">
        <v>109</v>
      </c>
      <c r="E115" s="47">
        <v>7.3394495412844041E-2</v>
      </c>
      <c r="F115" s="115">
        <v>133</v>
      </c>
      <c r="G115" s="49">
        <v>5.2631578947368425E-2</v>
      </c>
    </row>
    <row r="116" spans="1:7" x14ac:dyDescent="0.25">
      <c r="A116" s="74" t="s">
        <v>239</v>
      </c>
      <c r="B116" s="75" t="s">
        <v>240</v>
      </c>
      <c r="C116" s="76" t="s">
        <v>11</v>
      </c>
      <c r="D116" s="43">
        <v>111</v>
      </c>
      <c r="E116" s="47">
        <v>9.90990990990991E-2</v>
      </c>
      <c r="F116" s="115">
        <v>132</v>
      </c>
      <c r="G116" s="49">
        <v>6.0606060606060608E-2</v>
      </c>
    </row>
    <row r="117" spans="1:7" x14ac:dyDescent="0.25">
      <c r="A117" s="74" t="s">
        <v>241</v>
      </c>
      <c r="B117" s="77" t="s">
        <v>242</v>
      </c>
      <c r="C117" s="76" t="s">
        <v>50</v>
      </c>
      <c r="D117" s="43">
        <v>80</v>
      </c>
      <c r="E117" s="47">
        <v>0</v>
      </c>
      <c r="F117" s="115">
        <v>108</v>
      </c>
      <c r="G117" s="49" t="s">
        <v>878</v>
      </c>
    </row>
    <row r="118" spans="1:7" x14ac:dyDescent="0.25">
      <c r="A118" s="74" t="s">
        <v>243</v>
      </c>
      <c r="B118" s="75" t="s">
        <v>244</v>
      </c>
      <c r="C118" s="76" t="s">
        <v>31</v>
      </c>
      <c r="D118" s="43">
        <v>82</v>
      </c>
      <c r="E118" s="47" t="s">
        <v>878</v>
      </c>
      <c r="F118" s="115">
        <v>14</v>
      </c>
      <c r="G118" s="49" t="s">
        <v>878</v>
      </c>
    </row>
    <row r="119" spans="1:7" x14ac:dyDescent="0.25">
      <c r="A119" s="74" t="s">
        <v>245</v>
      </c>
      <c r="B119" s="75" t="s">
        <v>246</v>
      </c>
      <c r="C119" s="76" t="s">
        <v>110</v>
      </c>
      <c r="D119" s="43">
        <v>77</v>
      </c>
      <c r="E119" s="47" t="s">
        <v>878</v>
      </c>
      <c r="F119" s="115">
        <v>82</v>
      </c>
      <c r="G119" s="49" t="s">
        <v>878</v>
      </c>
    </row>
    <row r="120" spans="1:7" x14ac:dyDescent="0.25">
      <c r="A120" s="74" t="s">
        <v>247</v>
      </c>
      <c r="B120" s="75" t="s">
        <v>248</v>
      </c>
      <c r="C120" s="76" t="s">
        <v>24</v>
      </c>
      <c r="D120" s="43">
        <v>124</v>
      </c>
      <c r="E120" s="47" t="s">
        <v>878</v>
      </c>
      <c r="F120" s="115">
        <v>157</v>
      </c>
      <c r="G120" s="49">
        <v>4.4585987261146494E-2</v>
      </c>
    </row>
    <row r="121" spans="1:7" x14ac:dyDescent="0.25">
      <c r="A121" s="74" t="s">
        <v>249</v>
      </c>
      <c r="B121" s="75" t="s">
        <v>250</v>
      </c>
      <c r="C121" s="76" t="s">
        <v>8</v>
      </c>
      <c r="D121" s="43">
        <v>127</v>
      </c>
      <c r="E121" s="47">
        <v>0</v>
      </c>
      <c r="F121" s="115">
        <v>144</v>
      </c>
      <c r="G121" s="49">
        <v>4.8611111111111105E-2</v>
      </c>
    </row>
    <row r="122" spans="1:7" x14ac:dyDescent="0.25">
      <c r="A122" s="74" t="s">
        <v>251</v>
      </c>
      <c r="B122" s="75" t="s">
        <v>252</v>
      </c>
      <c r="C122" s="76" t="s">
        <v>31</v>
      </c>
      <c r="D122" s="43">
        <v>52</v>
      </c>
      <c r="E122" s="47" t="s">
        <v>878</v>
      </c>
      <c r="F122" s="115">
        <v>42</v>
      </c>
      <c r="G122" s="49">
        <v>0</v>
      </c>
    </row>
    <row r="123" spans="1:7" x14ac:dyDescent="0.25">
      <c r="A123" s="74" t="s">
        <v>254</v>
      </c>
      <c r="B123" s="75" t="s">
        <v>255</v>
      </c>
      <c r="C123" s="76" t="s">
        <v>21</v>
      </c>
      <c r="D123" s="43">
        <v>104</v>
      </c>
      <c r="E123" s="47">
        <v>4.8076923076923073E-2</v>
      </c>
      <c r="F123" s="115">
        <v>104</v>
      </c>
      <c r="G123" s="49">
        <v>4.8076923076923073E-2</v>
      </c>
    </row>
    <row r="124" spans="1:7" x14ac:dyDescent="0.25">
      <c r="A124" s="74" t="s">
        <v>256</v>
      </c>
      <c r="B124" s="77" t="s">
        <v>257</v>
      </c>
      <c r="C124" s="76" t="s">
        <v>50</v>
      </c>
      <c r="D124" s="43">
        <v>215</v>
      </c>
      <c r="E124" s="47">
        <v>4.6511627906976744E-2</v>
      </c>
      <c r="F124" s="115">
        <v>295</v>
      </c>
      <c r="G124" s="49">
        <v>0</v>
      </c>
    </row>
    <row r="125" spans="1:7" x14ac:dyDescent="0.25">
      <c r="A125" s="74" t="s">
        <v>258</v>
      </c>
      <c r="B125" s="75" t="s">
        <v>259</v>
      </c>
      <c r="C125" s="76" t="s">
        <v>50</v>
      </c>
      <c r="D125" s="43">
        <v>152</v>
      </c>
      <c r="E125" s="47" t="s">
        <v>878</v>
      </c>
      <c r="F125" s="115">
        <v>157</v>
      </c>
      <c r="G125" s="49">
        <v>0</v>
      </c>
    </row>
    <row r="126" spans="1:7" x14ac:dyDescent="0.25">
      <c r="A126" s="74" t="s">
        <v>260</v>
      </c>
      <c r="B126" s="75" t="s">
        <v>261</v>
      </c>
      <c r="C126" s="76" t="s">
        <v>11</v>
      </c>
      <c r="D126" s="43">
        <v>97</v>
      </c>
      <c r="E126" s="47">
        <v>7.2164948453608255E-2</v>
      </c>
      <c r="F126" s="115">
        <v>129</v>
      </c>
      <c r="G126" s="49">
        <v>6.2015503875968998E-2</v>
      </c>
    </row>
    <row r="127" spans="1:7" x14ac:dyDescent="0.25">
      <c r="A127" s="74" t="s">
        <v>262</v>
      </c>
      <c r="B127" s="75" t="s">
        <v>263</v>
      </c>
      <c r="C127" s="76" t="s">
        <v>24</v>
      </c>
      <c r="D127" s="43">
        <v>179</v>
      </c>
      <c r="E127" s="47">
        <v>0</v>
      </c>
      <c r="F127" s="115">
        <v>163</v>
      </c>
      <c r="G127" s="49">
        <v>3.0674846625766871E-2</v>
      </c>
    </row>
    <row r="128" spans="1:7" x14ac:dyDescent="0.25">
      <c r="A128" s="74" t="s">
        <v>264</v>
      </c>
      <c r="B128" s="75" t="s">
        <v>265</v>
      </c>
      <c r="C128" s="76" t="s">
        <v>14</v>
      </c>
      <c r="D128" s="43">
        <v>32</v>
      </c>
      <c r="E128" s="47">
        <v>0</v>
      </c>
      <c r="F128" s="115">
        <v>17</v>
      </c>
      <c r="G128" s="49" t="s">
        <v>878</v>
      </c>
    </row>
    <row r="129" spans="1:7" x14ac:dyDescent="0.25">
      <c r="A129" s="74" t="s">
        <v>266</v>
      </c>
      <c r="B129" s="75" t="s">
        <v>267</v>
      </c>
      <c r="C129" s="76" t="s">
        <v>21</v>
      </c>
      <c r="D129" s="43" t="s">
        <v>878</v>
      </c>
      <c r="E129" s="47" t="s">
        <v>878</v>
      </c>
      <c r="F129" s="115">
        <v>113</v>
      </c>
      <c r="G129" s="49">
        <v>9.7345132743362831E-2</v>
      </c>
    </row>
    <row r="130" spans="1:7" x14ac:dyDescent="0.25">
      <c r="A130" s="74" t="s">
        <v>268</v>
      </c>
      <c r="B130" s="75" t="s">
        <v>269</v>
      </c>
      <c r="C130" s="76" t="s">
        <v>24</v>
      </c>
      <c r="D130" s="43">
        <v>128</v>
      </c>
      <c r="E130" s="47" t="s">
        <v>878</v>
      </c>
      <c r="F130" s="115">
        <v>164</v>
      </c>
      <c r="G130" s="49" t="s">
        <v>878</v>
      </c>
    </row>
    <row r="131" spans="1:7" x14ac:dyDescent="0.25">
      <c r="A131" s="74" t="s">
        <v>270</v>
      </c>
      <c r="B131" s="75" t="s">
        <v>271</v>
      </c>
      <c r="C131" s="76" t="s">
        <v>8</v>
      </c>
      <c r="D131" s="43">
        <v>123</v>
      </c>
      <c r="E131" s="47">
        <v>0</v>
      </c>
      <c r="F131" s="115">
        <v>184</v>
      </c>
      <c r="G131" s="49">
        <v>0</v>
      </c>
    </row>
    <row r="132" spans="1:7" x14ac:dyDescent="0.25">
      <c r="A132" s="74" t="s">
        <v>272</v>
      </c>
      <c r="B132" s="77" t="s">
        <v>273</v>
      </c>
      <c r="C132" s="76" t="s">
        <v>8</v>
      </c>
      <c r="D132" s="43">
        <v>88</v>
      </c>
      <c r="E132" s="47" t="s">
        <v>878</v>
      </c>
      <c r="F132" s="115">
        <v>105</v>
      </c>
      <c r="G132" s="49">
        <v>5.7142857142857141E-2</v>
      </c>
    </row>
    <row r="133" spans="1:7" x14ac:dyDescent="0.25">
      <c r="A133" s="74" t="s">
        <v>274</v>
      </c>
      <c r="B133" s="75" t="s">
        <v>275</v>
      </c>
      <c r="C133" s="76" t="s">
        <v>110</v>
      </c>
      <c r="D133" s="43">
        <v>83</v>
      </c>
      <c r="E133" s="47">
        <v>0</v>
      </c>
      <c r="F133" s="115">
        <v>83</v>
      </c>
      <c r="G133" s="49" t="s">
        <v>878</v>
      </c>
    </row>
    <row r="134" spans="1:7" x14ac:dyDescent="0.25">
      <c r="A134" s="74" t="s">
        <v>276</v>
      </c>
      <c r="B134" s="75" t="s">
        <v>277</v>
      </c>
      <c r="C134" s="76" t="s">
        <v>14</v>
      </c>
      <c r="D134" s="43">
        <v>133</v>
      </c>
      <c r="E134" s="47">
        <v>6.7669172932330823E-2</v>
      </c>
      <c r="F134" s="115">
        <v>164</v>
      </c>
      <c r="G134" s="49" t="s">
        <v>878</v>
      </c>
    </row>
    <row r="135" spans="1:7" x14ac:dyDescent="0.25">
      <c r="A135" s="74" t="s">
        <v>278</v>
      </c>
      <c r="B135" s="75" t="s">
        <v>279</v>
      </c>
      <c r="C135" s="76" t="s">
        <v>31</v>
      </c>
      <c r="D135" s="43">
        <v>99</v>
      </c>
      <c r="E135" s="47" t="s">
        <v>878</v>
      </c>
      <c r="F135" s="115" t="s">
        <v>878</v>
      </c>
      <c r="G135" s="49" t="s">
        <v>878</v>
      </c>
    </row>
    <row r="136" spans="1:7" x14ac:dyDescent="0.25">
      <c r="A136" s="74" t="s">
        <v>280</v>
      </c>
      <c r="B136" s="75" t="s">
        <v>281</v>
      </c>
      <c r="C136" s="76" t="s">
        <v>31</v>
      </c>
      <c r="D136" s="43">
        <v>43</v>
      </c>
      <c r="E136" s="47" t="s">
        <v>878</v>
      </c>
      <c r="F136" s="115">
        <v>43</v>
      </c>
      <c r="G136" s="49" t="s">
        <v>878</v>
      </c>
    </row>
    <row r="137" spans="1:7" x14ac:dyDescent="0.25">
      <c r="A137" s="74" t="s">
        <v>282</v>
      </c>
      <c r="B137" s="75" t="s">
        <v>283</v>
      </c>
      <c r="C137" s="76" t="s">
        <v>24</v>
      </c>
      <c r="D137" s="43">
        <v>100</v>
      </c>
      <c r="E137" s="47">
        <v>0.05</v>
      </c>
      <c r="F137" s="115">
        <v>101</v>
      </c>
      <c r="G137" s="49">
        <v>7.9207920792079209E-2</v>
      </c>
    </row>
    <row r="138" spans="1:7" x14ac:dyDescent="0.25">
      <c r="A138" s="74" t="s">
        <v>284</v>
      </c>
      <c r="B138" s="75" t="s">
        <v>285</v>
      </c>
      <c r="C138" s="76" t="s">
        <v>69</v>
      </c>
      <c r="D138" s="43">
        <v>121</v>
      </c>
      <c r="E138" s="47">
        <v>5.7851239669421489E-2</v>
      </c>
      <c r="F138" s="115">
        <v>128</v>
      </c>
      <c r="G138" s="49">
        <v>7.03125E-2</v>
      </c>
    </row>
    <row r="139" spans="1:7" x14ac:dyDescent="0.25">
      <c r="A139" s="74" t="s">
        <v>286</v>
      </c>
      <c r="B139" s="75" t="s">
        <v>287</v>
      </c>
      <c r="C139" s="76" t="s">
        <v>24</v>
      </c>
      <c r="D139" s="43">
        <v>168</v>
      </c>
      <c r="E139" s="47" t="s">
        <v>878</v>
      </c>
      <c r="F139" s="115">
        <v>168</v>
      </c>
      <c r="G139" s="49" t="s">
        <v>878</v>
      </c>
    </row>
    <row r="140" spans="1:7" x14ac:dyDescent="0.25">
      <c r="A140" s="74" t="s">
        <v>288</v>
      </c>
      <c r="B140" s="75" t="s">
        <v>289</v>
      </c>
      <c r="C140" s="76" t="s">
        <v>14</v>
      </c>
      <c r="D140" s="43">
        <v>137</v>
      </c>
      <c r="E140" s="47">
        <v>5.8394160583941604E-2</v>
      </c>
      <c r="F140" s="115">
        <v>138</v>
      </c>
      <c r="G140" s="49">
        <v>6.5217391304347824E-2</v>
      </c>
    </row>
    <row r="141" spans="1:7" x14ac:dyDescent="0.25">
      <c r="A141" s="74" t="s">
        <v>290</v>
      </c>
      <c r="B141" s="75" t="s">
        <v>291</v>
      </c>
      <c r="C141" s="76" t="s">
        <v>8</v>
      </c>
      <c r="D141" s="43">
        <v>126</v>
      </c>
      <c r="E141" s="47">
        <v>4.7619047619047616E-2</v>
      </c>
      <c r="F141" s="115">
        <v>202</v>
      </c>
      <c r="G141" s="49">
        <v>3.9603960396039604E-2</v>
      </c>
    </row>
    <row r="142" spans="1:7" x14ac:dyDescent="0.25">
      <c r="A142" s="74" t="s">
        <v>292</v>
      </c>
      <c r="B142" s="75" t="s">
        <v>293</v>
      </c>
      <c r="C142" s="76" t="s">
        <v>31</v>
      </c>
      <c r="D142" s="43">
        <v>96</v>
      </c>
      <c r="E142" s="47">
        <v>6.25E-2</v>
      </c>
      <c r="F142" s="115">
        <v>99</v>
      </c>
      <c r="G142" s="49">
        <v>6.0606060606060608E-2</v>
      </c>
    </row>
    <row r="143" spans="1:7" x14ac:dyDescent="0.25">
      <c r="A143" s="74" t="s">
        <v>294</v>
      </c>
      <c r="B143" s="75" t="s">
        <v>295</v>
      </c>
      <c r="C143" s="76" t="s">
        <v>24</v>
      </c>
      <c r="D143" s="43">
        <v>181</v>
      </c>
      <c r="E143" s="47">
        <v>0</v>
      </c>
      <c r="F143" s="115">
        <v>208</v>
      </c>
      <c r="G143" s="49">
        <v>4.8076923076923073E-2</v>
      </c>
    </row>
    <row r="144" spans="1:7" x14ac:dyDescent="0.25">
      <c r="A144" s="74" t="s">
        <v>296</v>
      </c>
      <c r="B144" s="75" t="s">
        <v>297</v>
      </c>
      <c r="C144" s="76" t="s">
        <v>5</v>
      </c>
      <c r="D144" s="43">
        <v>30</v>
      </c>
      <c r="E144" s="47">
        <v>0.16666666666666669</v>
      </c>
      <c r="F144" s="115">
        <v>34</v>
      </c>
      <c r="G144" s="49" t="s">
        <v>878</v>
      </c>
    </row>
    <row r="145" spans="1:7" x14ac:dyDescent="0.25">
      <c r="A145" s="74" t="s">
        <v>298</v>
      </c>
      <c r="B145" s="75" t="s">
        <v>299</v>
      </c>
      <c r="C145" s="76" t="s">
        <v>11</v>
      </c>
      <c r="D145" s="43">
        <v>168</v>
      </c>
      <c r="E145" s="47" t="s">
        <v>878</v>
      </c>
      <c r="F145" s="115">
        <v>163</v>
      </c>
      <c r="G145" s="49">
        <v>6.1349693251533742E-2</v>
      </c>
    </row>
    <row r="146" spans="1:7" x14ac:dyDescent="0.25">
      <c r="A146" s="74" t="s">
        <v>300</v>
      </c>
      <c r="B146" s="75" t="s">
        <v>301</v>
      </c>
      <c r="C146" s="76" t="s">
        <v>5</v>
      </c>
      <c r="D146" s="43">
        <v>98</v>
      </c>
      <c r="E146" s="47">
        <v>5.1020408163265307E-2</v>
      </c>
      <c r="F146" s="115">
        <v>105</v>
      </c>
      <c r="G146" s="49">
        <v>7.6190476190476183E-2</v>
      </c>
    </row>
    <row r="147" spans="1:7" x14ac:dyDescent="0.25">
      <c r="A147" s="74" t="s">
        <v>302</v>
      </c>
      <c r="B147" s="75" t="s">
        <v>303</v>
      </c>
      <c r="C147" s="76" t="s">
        <v>5</v>
      </c>
      <c r="D147" s="43">
        <v>141</v>
      </c>
      <c r="E147" s="47" t="s">
        <v>878</v>
      </c>
      <c r="F147" s="115">
        <v>177</v>
      </c>
      <c r="G147" s="49" t="s">
        <v>878</v>
      </c>
    </row>
    <row r="148" spans="1:7" x14ac:dyDescent="0.25">
      <c r="A148" s="74" t="s">
        <v>304</v>
      </c>
      <c r="B148" s="75" t="s">
        <v>305</v>
      </c>
      <c r="C148" s="76" t="s">
        <v>5</v>
      </c>
      <c r="D148" s="43">
        <v>78</v>
      </c>
      <c r="E148" s="47" t="s">
        <v>878</v>
      </c>
      <c r="F148" s="115">
        <v>77</v>
      </c>
      <c r="G148" s="49">
        <v>7.792207792207792E-2</v>
      </c>
    </row>
    <row r="149" spans="1:7" x14ac:dyDescent="0.25">
      <c r="A149" s="74" t="s">
        <v>306</v>
      </c>
      <c r="B149" s="75" t="s">
        <v>307</v>
      </c>
      <c r="C149" s="76" t="s">
        <v>5</v>
      </c>
      <c r="D149" s="43">
        <v>38</v>
      </c>
      <c r="E149" s="47" t="s">
        <v>878</v>
      </c>
      <c r="F149" s="115">
        <v>39</v>
      </c>
      <c r="G149" s="49" t="s">
        <v>878</v>
      </c>
    </row>
    <row r="150" spans="1:7" x14ac:dyDescent="0.25">
      <c r="A150" s="74" t="s">
        <v>308</v>
      </c>
      <c r="B150" s="75" t="s">
        <v>309</v>
      </c>
      <c r="C150" s="76" t="s">
        <v>31</v>
      </c>
      <c r="D150" s="43">
        <v>121</v>
      </c>
      <c r="E150" s="47" t="s">
        <v>878</v>
      </c>
      <c r="F150" s="115">
        <v>131</v>
      </c>
      <c r="G150" s="49">
        <v>0</v>
      </c>
    </row>
    <row r="151" spans="1:7" x14ac:dyDescent="0.25">
      <c r="A151" s="74" t="s">
        <v>310</v>
      </c>
      <c r="B151" s="75" t="s">
        <v>311</v>
      </c>
      <c r="C151" s="76" t="s">
        <v>5</v>
      </c>
      <c r="D151" s="43">
        <v>55</v>
      </c>
      <c r="E151" s="47" t="s">
        <v>878</v>
      </c>
      <c r="F151" s="115">
        <v>63</v>
      </c>
      <c r="G151" s="49">
        <v>9.5238095238095233E-2</v>
      </c>
    </row>
    <row r="152" spans="1:7" x14ac:dyDescent="0.25">
      <c r="A152" s="74" t="s">
        <v>312</v>
      </c>
      <c r="B152" s="75" t="s">
        <v>313</v>
      </c>
      <c r="C152" s="76" t="s">
        <v>31</v>
      </c>
      <c r="D152" s="43" t="s">
        <v>878</v>
      </c>
      <c r="E152" s="47">
        <v>0</v>
      </c>
      <c r="F152" s="115" t="s">
        <v>878</v>
      </c>
      <c r="G152" s="49">
        <v>0</v>
      </c>
    </row>
    <row r="153" spans="1:7" x14ac:dyDescent="0.25">
      <c r="A153" s="74" t="s">
        <v>314</v>
      </c>
      <c r="B153" s="75" t="s">
        <v>315</v>
      </c>
      <c r="C153" s="76" t="s">
        <v>31</v>
      </c>
      <c r="D153" s="43">
        <v>93</v>
      </c>
      <c r="E153" s="47">
        <v>5.3763440860215048E-2</v>
      </c>
      <c r="F153" s="115">
        <v>111</v>
      </c>
      <c r="G153" s="49" t="s">
        <v>878</v>
      </c>
    </row>
    <row r="154" spans="1:7" x14ac:dyDescent="0.25">
      <c r="A154" s="74" t="s">
        <v>316</v>
      </c>
      <c r="B154" s="75" t="s">
        <v>317</v>
      </c>
      <c r="C154" s="76" t="s">
        <v>8</v>
      </c>
      <c r="D154" s="43">
        <v>80</v>
      </c>
      <c r="E154" s="47" t="s">
        <v>878</v>
      </c>
      <c r="F154" s="115">
        <v>80</v>
      </c>
      <c r="G154" s="49" t="s">
        <v>878</v>
      </c>
    </row>
    <row r="155" spans="1:7" x14ac:dyDescent="0.25">
      <c r="A155" s="74" t="s">
        <v>318</v>
      </c>
      <c r="B155" s="75" t="s">
        <v>319</v>
      </c>
      <c r="C155" s="76" t="s">
        <v>31</v>
      </c>
      <c r="D155" s="43">
        <v>111</v>
      </c>
      <c r="E155" s="47" t="s">
        <v>878</v>
      </c>
      <c r="F155" s="115">
        <v>111</v>
      </c>
      <c r="G155" s="49" t="s">
        <v>878</v>
      </c>
    </row>
    <row r="156" spans="1:7" x14ac:dyDescent="0.25">
      <c r="A156" s="74" t="s">
        <v>320</v>
      </c>
      <c r="B156" s="75" t="s">
        <v>321</v>
      </c>
      <c r="C156" s="76" t="s">
        <v>31</v>
      </c>
      <c r="D156" s="43">
        <v>322</v>
      </c>
      <c r="E156" s="47">
        <v>3.1055900621118012E-2</v>
      </c>
      <c r="F156" s="115">
        <v>296</v>
      </c>
      <c r="G156" s="49">
        <v>3.0405405405405404E-2</v>
      </c>
    </row>
    <row r="157" spans="1:7" x14ac:dyDescent="0.25">
      <c r="A157" s="74" t="s">
        <v>322</v>
      </c>
      <c r="B157" s="75" t="s">
        <v>323</v>
      </c>
      <c r="C157" s="76" t="s">
        <v>31</v>
      </c>
      <c r="D157" s="43">
        <v>19</v>
      </c>
      <c r="E157" s="47">
        <v>0.8421052631578948</v>
      </c>
      <c r="F157" s="115">
        <v>155</v>
      </c>
      <c r="G157" s="49">
        <v>4.5161290322580649E-2</v>
      </c>
    </row>
    <row r="158" spans="1:7" x14ac:dyDescent="0.25">
      <c r="A158" s="74" t="s">
        <v>324</v>
      </c>
      <c r="B158" s="75" t="s">
        <v>325</v>
      </c>
      <c r="C158" s="76" t="s">
        <v>31</v>
      </c>
      <c r="D158" s="43">
        <v>84</v>
      </c>
      <c r="E158" s="47" t="s">
        <v>878</v>
      </c>
      <c r="F158" s="115">
        <v>76</v>
      </c>
      <c r="G158" s="49" t="s">
        <v>878</v>
      </c>
    </row>
    <row r="159" spans="1:7" x14ac:dyDescent="0.25">
      <c r="A159" s="74" t="s">
        <v>326</v>
      </c>
      <c r="B159" s="75" t="s">
        <v>327</v>
      </c>
      <c r="C159" s="76" t="s">
        <v>31</v>
      </c>
      <c r="D159" s="43">
        <v>170</v>
      </c>
      <c r="E159" s="47">
        <v>2.9411764705882356E-2</v>
      </c>
      <c r="F159" s="115">
        <v>235</v>
      </c>
      <c r="G159" s="49">
        <v>0</v>
      </c>
    </row>
    <row r="160" spans="1:7" x14ac:dyDescent="0.25">
      <c r="A160" s="74" t="s">
        <v>328</v>
      </c>
      <c r="B160" s="75" t="s">
        <v>329</v>
      </c>
      <c r="C160" s="76" t="s">
        <v>31</v>
      </c>
      <c r="D160" s="43">
        <v>151</v>
      </c>
      <c r="E160" s="47">
        <v>3.9735099337748346E-2</v>
      </c>
      <c r="F160" s="115">
        <v>174</v>
      </c>
      <c r="G160" s="49">
        <v>4.5977011494252873E-2</v>
      </c>
    </row>
    <row r="161" spans="1:7" x14ac:dyDescent="0.25">
      <c r="A161" s="74" t="s">
        <v>330</v>
      </c>
      <c r="B161" s="75" t="s">
        <v>331</v>
      </c>
      <c r="C161" s="76" t="s">
        <v>11</v>
      </c>
      <c r="D161" s="43">
        <v>187</v>
      </c>
      <c r="E161" s="47" t="s">
        <v>878</v>
      </c>
      <c r="F161" s="115">
        <v>213</v>
      </c>
      <c r="G161" s="49">
        <v>0</v>
      </c>
    </row>
    <row r="162" spans="1:7" x14ac:dyDescent="0.25">
      <c r="A162" s="74" t="s">
        <v>332</v>
      </c>
      <c r="B162" s="75" t="s">
        <v>333</v>
      </c>
      <c r="C162" s="76" t="s">
        <v>8</v>
      </c>
      <c r="D162" s="43">
        <v>101</v>
      </c>
      <c r="E162" s="47">
        <v>4.9504950495049507E-2</v>
      </c>
      <c r="F162" s="115">
        <v>106</v>
      </c>
      <c r="G162" s="49">
        <v>5.6603773584905655E-2</v>
      </c>
    </row>
    <row r="163" spans="1:7" x14ac:dyDescent="0.25">
      <c r="A163" s="74" t="s">
        <v>334</v>
      </c>
      <c r="B163" s="75" t="s">
        <v>335</v>
      </c>
      <c r="C163" s="76" t="s">
        <v>110</v>
      </c>
      <c r="D163" s="43">
        <v>101</v>
      </c>
      <c r="E163" s="47" t="s">
        <v>878</v>
      </c>
      <c r="F163" s="115">
        <v>166</v>
      </c>
      <c r="G163" s="49">
        <v>7.2289156626506021E-2</v>
      </c>
    </row>
    <row r="164" spans="1:7" x14ac:dyDescent="0.25">
      <c r="A164" s="74" t="s">
        <v>336</v>
      </c>
      <c r="B164" s="75" t="s">
        <v>337</v>
      </c>
      <c r="C164" s="76" t="s">
        <v>69</v>
      </c>
      <c r="D164" s="43">
        <v>162</v>
      </c>
      <c r="E164" s="47" t="s">
        <v>878</v>
      </c>
      <c r="F164" s="115">
        <v>190</v>
      </c>
      <c r="G164" s="49">
        <v>4.2105263157894736E-2</v>
      </c>
    </row>
    <row r="165" spans="1:7" x14ac:dyDescent="0.25">
      <c r="A165" s="74" t="s">
        <v>338</v>
      </c>
      <c r="B165" s="75" t="s">
        <v>339</v>
      </c>
      <c r="C165" s="76" t="s">
        <v>69</v>
      </c>
      <c r="D165" s="43">
        <v>107</v>
      </c>
      <c r="E165" s="47">
        <v>6.5420560747663559E-2</v>
      </c>
      <c r="F165" s="115">
        <v>115</v>
      </c>
      <c r="G165" s="49">
        <v>8.6956521739130432E-2</v>
      </c>
    </row>
    <row r="166" spans="1:7" x14ac:dyDescent="0.25">
      <c r="A166" s="74" t="s">
        <v>340</v>
      </c>
      <c r="B166" s="75" t="s">
        <v>341</v>
      </c>
      <c r="C166" s="76" t="s">
        <v>69</v>
      </c>
      <c r="D166" s="43">
        <v>126</v>
      </c>
      <c r="E166" s="47">
        <v>6.3492063492063489E-2</v>
      </c>
      <c r="F166" s="115">
        <v>126</v>
      </c>
      <c r="G166" s="49">
        <v>0.10317460317460318</v>
      </c>
    </row>
    <row r="167" spans="1:7" x14ac:dyDescent="0.25">
      <c r="A167" s="74" t="s">
        <v>342</v>
      </c>
      <c r="B167" s="75" t="s">
        <v>343</v>
      </c>
      <c r="C167" s="76" t="s">
        <v>11</v>
      </c>
      <c r="D167" s="43">
        <v>105</v>
      </c>
      <c r="E167" s="47" t="s">
        <v>878</v>
      </c>
      <c r="F167" s="115">
        <v>105</v>
      </c>
      <c r="G167" s="49">
        <v>6.6666666666666666E-2</v>
      </c>
    </row>
    <row r="168" spans="1:7" x14ac:dyDescent="0.25">
      <c r="A168" s="74" t="s">
        <v>344</v>
      </c>
      <c r="B168" s="75" t="s">
        <v>345</v>
      </c>
      <c r="C168" s="76" t="s">
        <v>5</v>
      </c>
      <c r="D168" s="43">
        <v>78</v>
      </c>
      <c r="E168" s="47">
        <v>0</v>
      </c>
      <c r="F168" s="115">
        <v>79</v>
      </c>
      <c r="G168" s="49">
        <v>6.3291139240506333E-2</v>
      </c>
    </row>
    <row r="169" spans="1:7" x14ac:dyDescent="0.25">
      <c r="A169" s="74" t="s">
        <v>346</v>
      </c>
      <c r="B169" s="75" t="s">
        <v>347</v>
      </c>
      <c r="C169" s="76" t="s">
        <v>31</v>
      </c>
      <c r="D169" s="43">
        <v>67</v>
      </c>
      <c r="E169" s="47" t="s">
        <v>878</v>
      </c>
      <c r="F169" s="115">
        <v>109</v>
      </c>
      <c r="G169" s="49" t="s">
        <v>878</v>
      </c>
    </row>
    <row r="170" spans="1:7" x14ac:dyDescent="0.25">
      <c r="A170" s="74" t="s">
        <v>348</v>
      </c>
      <c r="B170" s="75" t="s">
        <v>349</v>
      </c>
      <c r="C170" s="76" t="s">
        <v>24</v>
      </c>
      <c r="D170" s="43" t="s">
        <v>878</v>
      </c>
      <c r="E170" s="47">
        <v>0</v>
      </c>
      <c r="F170" s="115" t="s">
        <v>878</v>
      </c>
      <c r="G170" s="49" t="s">
        <v>878</v>
      </c>
    </row>
    <row r="171" spans="1:7" x14ac:dyDescent="0.25">
      <c r="A171" s="74" t="s">
        <v>350</v>
      </c>
      <c r="B171" s="75" t="s">
        <v>351</v>
      </c>
      <c r="C171" s="76" t="s">
        <v>31</v>
      </c>
      <c r="D171" s="43">
        <v>147</v>
      </c>
      <c r="E171" s="47" t="s">
        <v>878</v>
      </c>
      <c r="F171" s="115">
        <v>284</v>
      </c>
      <c r="G171" s="49">
        <v>0</v>
      </c>
    </row>
    <row r="172" spans="1:7" x14ac:dyDescent="0.25">
      <c r="A172" s="74" t="s">
        <v>352</v>
      </c>
      <c r="B172" s="75" t="s">
        <v>353</v>
      </c>
      <c r="C172" s="76" t="s">
        <v>24</v>
      </c>
      <c r="D172" s="43">
        <v>205</v>
      </c>
      <c r="E172" s="47">
        <v>0</v>
      </c>
      <c r="F172" s="115">
        <v>271</v>
      </c>
      <c r="G172" s="49">
        <v>0</v>
      </c>
    </row>
    <row r="173" spans="1:7" x14ac:dyDescent="0.25">
      <c r="A173" s="74" t="s">
        <v>354</v>
      </c>
      <c r="B173" s="75" t="s">
        <v>355</v>
      </c>
      <c r="C173" s="76" t="s">
        <v>21</v>
      </c>
      <c r="D173" s="43">
        <v>198</v>
      </c>
      <c r="E173" s="47">
        <v>3.0303030303030304E-2</v>
      </c>
      <c r="F173" s="115">
        <v>197</v>
      </c>
      <c r="G173" s="49">
        <v>7.1065989847715741E-2</v>
      </c>
    </row>
    <row r="174" spans="1:7" x14ac:dyDescent="0.25">
      <c r="A174" s="74" t="s">
        <v>356</v>
      </c>
      <c r="B174" s="75" t="s">
        <v>357</v>
      </c>
      <c r="C174" s="76" t="s">
        <v>69</v>
      </c>
      <c r="D174" s="43">
        <v>70</v>
      </c>
      <c r="E174" s="47" t="s">
        <v>878</v>
      </c>
      <c r="F174" s="115">
        <v>142</v>
      </c>
      <c r="G174" s="49">
        <v>0</v>
      </c>
    </row>
    <row r="175" spans="1:7" x14ac:dyDescent="0.25">
      <c r="A175" s="74" t="s">
        <v>358</v>
      </c>
      <c r="B175" s="75" t="s">
        <v>359</v>
      </c>
      <c r="C175" s="76" t="s">
        <v>110</v>
      </c>
      <c r="D175" s="43">
        <v>249</v>
      </c>
      <c r="E175" s="47">
        <v>4.4176706827309238E-2</v>
      </c>
      <c r="F175" s="115">
        <v>259</v>
      </c>
      <c r="G175" s="49">
        <v>3.8610038610038609E-2</v>
      </c>
    </row>
    <row r="176" spans="1:7" x14ac:dyDescent="0.25">
      <c r="B176" s="192"/>
      <c r="C176" s="56" t="s">
        <v>8</v>
      </c>
      <c r="D176" s="192">
        <v>2331</v>
      </c>
      <c r="E176" s="87">
        <v>3.3462033462033462E-2</v>
      </c>
      <c r="F176" s="192">
        <v>2363</v>
      </c>
      <c r="G176" s="87">
        <v>4.7397376216673719E-2</v>
      </c>
    </row>
    <row r="177" spans="2:7" x14ac:dyDescent="0.25">
      <c r="B177" s="192"/>
      <c r="C177" s="45" t="s">
        <v>14</v>
      </c>
      <c r="D177" s="192">
        <v>1554</v>
      </c>
      <c r="E177" s="87">
        <v>4.2471042471042476E-2</v>
      </c>
      <c r="F177" s="192">
        <v>1588</v>
      </c>
      <c r="G177" s="87">
        <v>3.9672544080604534E-2</v>
      </c>
    </row>
    <row r="178" spans="2:7" x14ac:dyDescent="0.25">
      <c r="B178" s="192"/>
      <c r="C178" s="45" t="s">
        <v>31</v>
      </c>
      <c r="D178" s="192">
        <v>4210</v>
      </c>
      <c r="E178" s="87">
        <v>3.4441805225653203E-2</v>
      </c>
      <c r="F178" s="192">
        <v>4861</v>
      </c>
      <c r="G178" s="87">
        <v>3.0857848179386957E-2</v>
      </c>
    </row>
    <row r="179" spans="2:7" x14ac:dyDescent="0.25">
      <c r="B179" s="192"/>
      <c r="C179" s="45" t="s">
        <v>50</v>
      </c>
      <c r="D179" s="192">
        <v>1183</v>
      </c>
      <c r="E179" s="87">
        <v>3.7193575655114115E-2</v>
      </c>
      <c r="F179" s="192">
        <v>1522</v>
      </c>
      <c r="G179" s="87">
        <v>3.1537450722733243E-2</v>
      </c>
    </row>
    <row r="180" spans="2:7" x14ac:dyDescent="0.25">
      <c r="B180" s="192"/>
      <c r="C180" s="45" t="s">
        <v>24</v>
      </c>
      <c r="D180" s="192">
        <v>2708</v>
      </c>
      <c r="E180" s="87">
        <v>1.9940915805022157E-2</v>
      </c>
      <c r="F180" s="192">
        <v>3038</v>
      </c>
      <c r="G180" s="87">
        <v>3.522053982883476E-2</v>
      </c>
    </row>
    <row r="181" spans="2:7" x14ac:dyDescent="0.25">
      <c r="B181" s="192"/>
      <c r="C181" s="45" t="s">
        <v>21</v>
      </c>
      <c r="D181" s="192">
        <v>1863</v>
      </c>
      <c r="E181" s="87">
        <v>3.1669350509930222E-2</v>
      </c>
      <c r="F181" s="192">
        <v>2185</v>
      </c>
      <c r="G181" s="87">
        <v>4.4393592677345543E-2</v>
      </c>
    </row>
    <row r="182" spans="2:7" x14ac:dyDescent="0.25">
      <c r="B182" s="192"/>
      <c r="C182" s="45" t="s">
        <v>110</v>
      </c>
      <c r="D182" s="192">
        <v>1827</v>
      </c>
      <c r="E182" s="87">
        <v>4.4334975369458129E-2</v>
      </c>
      <c r="F182" s="192">
        <v>2062</v>
      </c>
      <c r="G182" s="87">
        <v>4.6071774975751698E-2</v>
      </c>
    </row>
    <row r="183" spans="2:7" x14ac:dyDescent="0.25">
      <c r="B183" s="192"/>
      <c r="C183" s="45" t="s">
        <v>69</v>
      </c>
      <c r="D183" s="192">
        <v>2197</v>
      </c>
      <c r="E183" s="87">
        <v>3.3227127901684111E-2</v>
      </c>
      <c r="F183" s="192">
        <v>2699</v>
      </c>
      <c r="G183" s="87">
        <v>4.3719896257873286E-2</v>
      </c>
    </row>
    <row r="184" spans="2:7" x14ac:dyDescent="0.25">
      <c r="B184" s="192"/>
      <c r="C184" s="54" t="s">
        <v>11</v>
      </c>
      <c r="D184" s="192">
        <v>2156</v>
      </c>
      <c r="E184" s="87">
        <v>3.4786641929499075E-2</v>
      </c>
      <c r="F184" s="192">
        <v>2471</v>
      </c>
      <c r="G184" s="87">
        <v>4.2492917847025496E-2</v>
      </c>
    </row>
    <row r="185" spans="2:7" x14ac:dyDescent="0.25">
      <c r="B185" s="192"/>
      <c r="C185" s="59" t="s">
        <v>410</v>
      </c>
      <c r="D185" s="192">
        <v>20029</v>
      </c>
      <c r="E185" s="87">
        <v>3.3701133356632884E-2</v>
      </c>
      <c r="F185" s="192">
        <v>22789</v>
      </c>
      <c r="G185" s="87">
        <v>3.9273333625872132E-2</v>
      </c>
    </row>
    <row r="186" spans="2:7" x14ac:dyDescent="0.25">
      <c r="B186" s="192"/>
      <c r="C186" s="60" t="s">
        <v>5</v>
      </c>
      <c r="D186" s="192">
        <v>1149</v>
      </c>
      <c r="E186" s="87">
        <v>4.9608355091383817E-2</v>
      </c>
      <c r="F186" s="192">
        <v>1328</v>
      </c>
      <c r="G186" s="87">
        <v>4.3674698795180725E-2</v>
      </c>
    </row>
    <row r="187" spans="2:7" x14ac:dyDescent="0.25">
      <c r="B187" s="192"/>
      <c r="C187" s="61" t="s">
        <v>360</v>
      </c>
      <c r="D187" s="192">
        <v>27118</v>
      </c>
      <c r="E187" s="87">
        <v>3.5000000000000003E-2</v>
      </c>
      <c r="F187" s="192">
        <v>24117</v>
      </c>
      <c r="G187" s="87">
        <v>0.04</v>
      </c>
    </row>
  </sheetData>
  <mergeCells count="5">
    <mergeCell ref="A1:A2"/>
    <mergeCell ref="B1:B2"/>
    <mergeCell ref="C1:C2"/>
    <mergeCell ref="D1:E1"/>
    <mergeCell ref="F1:G1"/>
  </mergeCells>
  <conditionalFormatting sqref="F177:F182 D177:D182 B177:B186">
    <cfRule type="cellIs" dxfId="7" priority="10" operator="between">
      <formula>1</formula>
      <formula>4</formula>
    </cfRule>
  </conditionalFormatting>
  <conditionalFormatting sqref="F176 D176">
    <cfRule type="cellIs" dxfId="6" priority="9" operator="between">
      <formula>1</formula>
      <formula>4</formula>
    </cfRule>
  </conditionalFormatting>
  <conditionalFormatting sqref="F183:F184 D183:D184">
    <cfRule type="cellIs" dxfId="5" priority="7" operator="between">
      <formula>1</formula>
      <formula>4</formula>
    </cfRule>
  </conditionalFormatting>
  <conditionalFormatting sqref="F185 D185">
    <cfRule type="cellIs" dxfId="4" priority="6" operator="between">
      <formula>1</formula>
      <formula>4</formula>
    </cfRule>
  </conditionalFormatting>
  <conditionalFormatting sqref="F186 D186">
    <cfRule type="cellIs" dxfId="3" priority="5" operator="between">
      <formula>1</formula>
      <formula>4</formula>
    </cfRule>
  </conditionalFormatting>
  <conditionalFormatting sqref="D187 F187">
    <cfRule type="cellIs" dxfId="2" priority="4" operator="between">
      <formula>1</formula>
      <formula>4</formula>
    </cfRule>
  </conditionalFormatting>
  <conditionalFormatting sqref="B187">
    <cfRule type="cellIs" dxfId="1" priority="2" operator="between">
      <formula>1</formula>
      <formula>4</formula>
    </cfRule>
  </conditionalFormatting>
  <conditionalFormatting sqref="B176">
    <cfRule type="cellIs" dxfId="0" priority="1" operator="between">
      <formula>1</formula>
      <formul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4"/>
  <sheetViews>
    <sheetView topLeftCell="A49" workbookViewId="0">
      <selection activeCell="A69" sqref="A69:E75"/>
    </sheetView>
  </sheetViews>
  <sheetFormatPr defaultRowHeight="15" x14ac:dyDescent="0.25"/>
  <cols>
    <col min="1" max="1" width="33.85546875" bestFit="1" customWidth="1"/>
    <col min="2" max="2" width="30.140625" style="63" bestFit="1" customWidth="1"/>
    <col min="4" max="4" width="21.28515625" customWidth="1"/>
    <col min="5" max="5" width="17.85546875" bestFit="1" customWidth="1"/>
    <col min="7" max="7" width="17.28515625" customWidth="1"/>
    <col min="8" max="8" width="10.28515625" bestFit="1" customWidth="1"/>
    <col min="11" max="11" width="17.140625" customWidth="1"/>
  </cols>
  <sheetData>
    <row r="2" spans="1:11" x14ac:dyDescent="0.25">
      <c r="A2" s="62" t="s">
        <v>385</v>
      </c>
    </row>
    <row r="3" spans="1:11" x14ac:dyDescent="0.25">
      <c r="B3" s="63" t="s">
        <v>411</v>
      </c>
      <c r="C3">
        <f>VLOOKUP('Unit list'!$B$1,Characteristics!$A$3:$D$175,4,0)</f>
        <v>286</v>
      </c>
      <c r="D3">
        <f>IF(C3=0,0,IF(C3&lt;5,"less than 5",C3))</f>
        <v>286</v>
      </c>
    </row>
    <row r="5" spans="1:11" x14ac:dyDescent="0.25">
      <c r="C5" t="str">
        <f>'Unit list'!$B$1</f>
        <v>PZ041</v>
      </c>
      <c r="D5" t="str">
        <f>'Unit list'!$D$1</f>
        <v>East of England</v>
      </c>
      <c r="E5" t="s">
        <v>360</v>
      </c>
      <c r="I5" t="str">
        <f>'Unit list'!$B$1</f>
        <v>PZ041</v>
      </c>
      <c r="J5" t="str">
        <f>'Unit list'!$D$1</f>
        <v>East of England</v>
      </c>
      <c r="K5" t="s">
        <v>360</v>
      </c>
    </row>
    <row r="6" spans="1:11" x14ac:dyDescent="0.25">
      <c r="A6">
        <v>5</v>
      </c>
      <c r="B6" s="64" t="s">
        <v>412</v>
      </c>
      <c r="C6" s="69">
        <f>IF(VLOOKUP(C$5,Characteristics!$A$3:$V$187,A6,0)="*",#N/A,VLOOKUP(C$5,Characteristics!$A$3:$V$187,A6,0))</f>
        <v>8.0419580419580416E-2</v>
      </c>
      <c r="D6" s="69">
        <f>IF(VLOOKUP(D$5,Characteristics!$C$176:$V$187,$A6-2,0)="*",#N/A,VLOOKUP(D$5,Characteristics!$C$176:$V$187,$A6-2,0))</f>
        <v>6.25E-2</v>
      </c>
      <c r="E6" s="69">
        <f>VLOOKUP(E$5,Characteristics!$C$177:$V$188,$A6-2,0)</f>
        <v>6.0999999999999999E-2</v>
      </c>
      <c r="G6">
        <v>10</v>
      </c>
      <c r="H6" s="186" t="s">
        <v>399</v>
      </c>
      <c r="I6" s="69">
        <f>IF(VLOOKUP(C$5,Characteristics!$A$3:$V$187,G6,0)="*",#N/A,VLOOKUP(C$5,Characteristics!$A$3:$V$187,G6,0))</f>
        <v>0.90909090909090906</v>
      </c>
      <c r="J6" s="187">
        <f>IF(VLOOKUP(D$5,Characteristics!$C$176:$V$187,G6-2,0)="*",#N/A,VLOOKUP(D$5,Characteristics!$C$176:$V$187,G6-2,0))</f>
        <v>0.76609848484848486</v>
      </c>
      <c r="K6" s="187">
        <f>VLOOKUP(E$5,Characteristics!$C$177:$V$188,$G6-2,0)</f>
        <v>0.72400000000000009</v>
      </c>
    </row>
    <row r="7" spans="1:11" x14ac:dyDescent="0.25">
      <c r="A7">
        <v>6</v>
      </c>
      <c r="B7" s="65" t="s">
        <v>413</v>
      </c>
      <c r="C7" s="69">
        <f>IF(VLOOKUP(C$5,Characteristics!$A$3:$V$187,A7,0)="*",#N/A,VLOOKUP(C$5,Characteristics!$A$3:$V$187,A7,0))</f>
        <v>0.22027972027972026</v>
      </c>
      <c r="D7" s="69">
        <f>IF(VLOOKUP(D$5,Characteristics!$C$176:$V$187,$A7-2,0)="*",#N/A,VLOOKUP(D$5,Characteristics!$C$176:$V$187,$A7-2,0))</f>
        <v>0.20928030303030304</v>
      </c>
      <c r="E7" s="69">
        <f>VLOOKUP(E$5,Characteristics!$C$177:$V$188,$A7-2,0)</f>
        <v>0.21299999999999999</v>
      </c>
      <c r="G7">
        <v>11</v>
      </c>
      <c r="H7" s="186" t="s">
        <v>400</v>
      </c>
      <c r="I7" s="69" t="e">
        <f>IF(VLOOKUP(C$5,Characteristics!$A$3:$V$187,G7,0)="*",#N/A,VLOOKUP(C$5,Characteristics!$A$3:$V$187,G7,0))</f>
        <v>#N/A</v>
      </c>
      <c r="J7" s="187">
        <f>IF(VLOOKUP(D$5,Characteristics!$C$176:$V$187,G7-2,0)="*",#N/A,VLOOKUP(D$5,Characteristics!$C$176:$V$187,G7-2,0))</f>
        <v>3.345959595959596E-2</v>
      </c>
      <c r="K7" s="187">
        <f>VLOOKUP(E$5,Characteristics!$C$177:$V$188,$G7-2,0)</f>
        <v>5.4000000000000006E-2</v>
      </c>
    </row>
    <row r="8" spans="1:11" x14ac:dyDescent="0.25">
      <c r="A8">
        <v>7</v>
      </c>
      <c r="B8" s="66" t="s">
        <v>414</v>
      </c>
      <c r="C8" s="69">
        <f>IF(VLOOKUP(C$5,Characteristics!$A$3:$V$187,A8,0)="*",#N/A,VLOOKUP(C$5,Characteristics!$A$3:$V$187,A8,0))</f>
        <v>0.35664335664335667</v>
      </c>
      <c r="D8" s="69">
        <f>IF(VLOOKUP(D$5,Characteristics!$C$176:$V$187,$A8-2,0)="*",#N/A,VLOOKUP(D$5,Characteristics!$C$176:$V$187,$A8-2,0))</f>
        <v>0.39172979797979801</v>
      </c>
      <c r="E8" s="69">
        <f>VLOOKUP(E$5,Characteristics!$C$177:$V$188,$A8-2,0)</f>
        <v>0.40399999999999997</v>
      </c>
      <c r="G8">
        <v>12</v>
      </c>
      <c r="H8" s="186" t="s">
        <v>401</v>
      </c>
      <c r="I8" s="69" t="e">
        <f>IF(VLOOKUP(C$5,Characteristics!$A$3:$V$187,G8,0)="*",#N/A,VLOOKUP(C$5,Characteristics!$A$3:$V$187,G8,0))</f>
        <v>#N/A</v>
      </c>
      <c r="J8" s="187">
        <f>IF(VLOOKUP(D$5,Characteristics!$C$176:$V$187,G8-2,0)="*",#N/A,VLOOKUP(D$5,Characteristics!$C$176:$V$187,G8-2,0))</f>
        <v>1.5151515151515152E-2</v>
      </c>
      <c r="K8" s="187">
        <f>VLOOKUP(E$5,Characteristics!$C$177:$V$188,$G8-2,0)</f>
        <v>3.3000000000000002E-2</v>
      </c>
    </row>
    <row r="9" spans="1:11" x14ac:dyDescent="0.25">
      <c r="A9">
        <v>8</v>
      </c>
      <c r="B9" s="64" t="s">
        <v>415</v>
      </c>
      <c r="C9" s="69">
        <f>IF(VLOOKUP(C$5,Characteristics!$A$3:$V$187,A9,0)="*",#N/A,VLOOKUP(C$5,Characteristics!$A$3:$V$187,A9,0))</f>
        <v>0.34265734265734266</v>
      </c>
      <c r="D9" s="69">
        <f>IF(VLOOKUP(D$5,Characteristics!$C$176:$V$187,$A9-2,0)="*",#N/A,VLOOKUP(D$5,Characteristics!$C$176:$V$187,$A9-2,0))</f>
        <v>0.33617424242424243</v>
      </c>
      <c r="E9" s="69">
        <f>VLOOKUP(E$5,Characteristics!$C$177:$V$188,$A9-2,0)</f>
        <v>0.32100000000000001</v>
      </c>
      <c r="G9">
        <v>13</v>
      </c>
      <c r="H9" s="186" t="s">
        <v>402</v>
      </c>
      <c r="I9" s="69">
        <f>IF(VLOOKUP(C$5,Characteristics!$A$3:$V$187,G9,0)="*",#N/A,VLOOKUP(C$5,Characteristics!$A$3:$V$187,G9,0))</f>
        <v>3.1468531468531465E-2</v>
      </c>
      <c r="J9" s="187">
        <f>IF(VLOOKUP(D$5,Characteristics!$C$176:$V$187,G9-2,0)="*",#N/A,VLOOKUP(D$5,Characteristics!$C$176:$V$187,G9-2,0))</f>
        <v>2.3042929292929296E-2</v>
      </c>
      <c r="K9" s="187">
        <f>VLOOKUP(E$5,Characteristics!$C$177:$V$188,$G9-2,0)</f>
        <v>2.3E-2</v>
      </c>
    </row>
    <row r="10" spans="1:11" x14ac:dyDescent="0.25">
      <c r="A10">
        <v>9</v>
      </c>
      <c r="B10" s="64" t="s">
        <v>416</v>
      </c>
      <c r="C10" s="69">
        <f>IF(VLOOKUP(C$5,Characteristics!$A$3:$V$187,A10,0)="*",#N/A,VLOOKUP(C$5,Characteristics!$A$3:$V$187,A10,0))</f>
        <v>0</v>
      </c>
      <c r="D10" s="69" t="e">
        <f>IF(VLOOKUP(D$5,Characteristics!$C$176:$V$187,$A10-2,0)="*",#N/A,VLOOKUP(D$5,Characteristics!$C$176:$V$187,$A10-2,0))</f>
        <v>#N/A</v>
      </c>
      <c r="E10" s="69">
        <f>VLOOKUP(E$5,Characteristics!$C$177:$V$188,$A10-2,0)</f>
        <v>1E-3</v>
      </c>
      <c r="G10">
        <v>14</v>
      </c>
      <c r="H10" s="186" t="s">
        <v>403</v>
      </c>
      <c r="I10" s="69" t="e">
        <f>IF(VLOOKUP(C$5,Characteristics!$A$3:$V$187,G10,0)="*",#N/A,VLOOKUP(C$5,Characteristics!$A$3:$V$187,G10,0))</f>
        <v>#N/A</v>
      </c>
      <c r="J10" s="187">
        <f>IF(VLOOKUP(D$5,Characteristics!$C$176:$V$187,G10-2,0)="*",#N/A,VLOOKUP(D$5,Characteristics!$C$176:$V$187,G10-2,0))</f>
        <v>5.681818181818182E-3</v>
      </c>
      <c r="K10" s="187">
        <f>VLOOKUP(E$5,Characteristics!$C$177:$V$188,$G10-2,0)</f>
        <v>1.4999999999999999E-2</v>
      </c>
    </row>
    <row r="11" spans="1:11" x14ac:dyDescent="0.25">
      <c r="G11">
        <v>15</v>
      </c>
      <c r="H11" s="186" t="s">
        <v>404</v>
      </c>
      <c r="I11" s="69">
        <f>IF(VLOOKUP(C$5,Characteristics!$A$3:$V$187,G11,0)="*",#N/A,VLOOKUP(C$5,Characteristics!$A$3:$V$187,G11,0))</f>
        <v>3.4965034965034968E-2</v>
      </c>
      <c r="J11" s="187">
        <f>IF(VLOOKUP(D$5,Characteristics!$C$176:$V$187,G11-2,0)="*",#N/A,VLOOKUP(D$5,Characteristics!$C$176:$V$187,G11-2,0))</f>
        <v>0.1508838383838384</v>
      </c>
      <c r="K11" s="187">
        <f>VLOOKUP(E$5,Characteristics!$C$177:$V$188,$G11-2,0)</f>
        <v>0.14599999999999999</v>
      </c>
    </row>
    <row r="12" spans="1:11" x14ac:dyDescent="0.25">
      <c r="C12" t="str">
        <f>'Unit list'!$B$1</f>
        <v>PZ041</v>
      </c>
      <c r="D12" t="str">
        <f>'Unit list'!$D$1</f>
        <v>East of England</v>
      </c>
      <c r="E12" t="s">
        <v>360</v>
      </c>
      <c r="G12">
        <v>16</v>
      </c>
      <c r="H12" s="186" t="s">
        <v>405</v>
      </c>
      <c r="I12" s="69">
        <f>IF(VLOOKUP(C$5,Characteristics!$A$3:$V$187,G12,0)="*",#N/A,VLOOKUP(C$5,Characteristics!$A$3:$V$187,G12,0))</f>
        <v>0</v>
      </c>
      <c r="J12" s="187">
        <f>IF(VLOOKUP(D$5,Characteristics!$C$176:$V$187,G12-2,0)="*",#N/A,VLOOKUP(D$5,Characteristics!$C$176:$V$187,G12-2,0))</f>
        <v>5.681818181818182E-3</v>
      </c>
      <c r="K12" s="187">
        <f>VLOOKUP(E$5,Characteristics!$C$177:$V$188,$G12-2,0)</f>
        <v>6.0000000000000001E-3</v>
      </c>
    </row>
    <row r="13" spans="1:11" x14ac:dyDescent="0.25">
      <c r="A13">
        <v>17</v>
      </c>
      <c r="B13" s="64" t="s">
        <v>406</v>
      </c>
      <c r="C13" s="69">
        <f>IF(VLOOKUP(C$5,Characteristics!$A$3:$V$187,A13,0)="*",#N/A,VLOOKUP(C$5,Characteristics!$A$3:$V$187,A13,0))</f>
        <v>0.95454545454545459</v>
      </c>
      <c r="D13" s="69">
        <f>IF(VLOOKUP(D$12,Characteristics!$C$176:$V$187,$A13-2,0)="*",#N/A,VLOOKUP(D$12,Characteristics!$C$176:$V$187,$A13-2,0))</f>
        <v>0.97159090909090906</v>
      </c>
      <c r="E13" s="69">
        <f>VLOOKUP(E$12,Characteristics!$C$177:$V$188,$A13-2,0)</f>
        <v>0.95299999999999996</v>
      </c>
    </row>
    <row r="14" spans="1:11" x14ac:dyDescent="0.25">
      <c r="A14">
        <v>18</v>
      </c>
      <c r="B14" s="64" t="s">
        <v>407</v>
      </c>
      <c r="C14" s="69" t="e">
        <f>IF(VLOOKUP(C$5,Characteristics!$A$3:$V$187,A14,0)="*",#N/A,VLOOKUP(C$5,Characteristics!$A$3:$V$187,A14,0))</f>
        <v>#N/A</v>
      </c>
      <c r="D14" s="69">
        <f>IF(VLOOKUP(D$12,Characteristics!$C$176:$V$187,$A14-2,0)="*",#N/A,VLOOKUP(D$12,Characteristics!$C$176:$V$187,$A14-2,0))</f>
        <v>1.0732323232323234E-2</v>
      </c>
      <c r="E14" s="69">
        <f>VLOOKUP(E$12,Characteristics!$C$177:$V$188,$A14-2,0)</f>
        <v>2.2000000000000002E-2</v>
      </c>
    </row>
    <row r="15" spans="1:11" x14ac:dyDescent="0.25">
      <c r="A15">
        <v>19</v>
      </c>
      <c r="B15" s="64" t="s">
        <v>408</v>
      </c>
      <c r="C15" s="69" t="e">
        <f>IF(VLOOKUP(C$5,Characteristics!$A$3:$V$187,A15,0)="*",#N/A,VLOOKUP(C$5,Characteristics!$A$3:$V$187,A15,0))</f>
        <v>#N/A</v>
      </c>
      <c r="D15" s="69">
        <f>IF(VLOOKUP(D$12,Characteristics!$C$176:$V$187,$A15-2,0)="*",#N/A,VLOOKUP(D$12,Characteristics!$C$176:$V$187,$A15-2,0))</f>
        <v>2.5252525252525255E-3</v>
      </c>
      <c r="E15" s="69">
        <f>VLOOKUP(E$12,Characteristics!$C$177:$V$188,$A15-2,0)</f>
        <v>6.0000000000000001E-3</v>
      </c>
    </row>
    <row r="16" spans="1:11" x14ac:dyDescent="0.25">
      <c r="A16">
        <v>20</v>
      </c>
      <c r="B16" s="64" t="s">
        <v>409</v>
      </c>
      <c r="C16" s="69">
        <f>IF(VLOOKUP(C$5,Characteristics!$A$3:$V$187,A16,0)="*",#N/A,VLOOKUP(C$5,Characteristics!$A$3:$V$187,A16,0))</f>
        <v>0</v>
      </c>
      <c r="D16" s="69">
        <f>IF(VLOOKUP(D$12,Characteristics!$C$176:$V$187,$A16-2,0)="*",#N/A,VLOOKUP(D$12,Characteristics!$C$176:$V$187,$A16-2,0))</f>
        <v>3.472222222222222E-3</v>
      </c>
      <c r="E16" s="69">
        <f>VLOOKUP(E$12,Characteristics!$C$177:$V$188,$A16-2,0)</f>
        <v>5.0000000000000001E-3</v>
      </c>
    </row>
    <row r="17" spans="1:5" x14ac:dyDescent="0.25">
      <c r="A17">
        <v>21</v>
      </c>
      <c r="B17" s="64" t="s">
        <v>403</v>
      </c>
      <c r="C17" s="69">
        <f>IF(VLOOKUP(C$5,Characteristics!$A$3:$V$187,A17,0)="*",#N/A,VLOOKUP(C$5,Characteristics!$A$3:$V$187,A17,0))</f>
        <v>3.4965034965034968E-2</v>
      </c>
      <c r="D17" s="69">
        <f>IF(VLOOKUP(D$12,Characteristics!$C$176:$V$187,$A17-2,0)="*",#N/A,VLOOKUP(D$12,Characteristics!$C$176:$V$187,$A17-2,0))</f>
        <v>8.8383838383838381E-3</v>
      </c>
      <c r="E17" s="69">
        <f>VLOOKUP(E$12,Characteristics!$C$177:$V$188,$A17-2,0)</f>
        <v>1.2999999999999998E-2</v>
      </c>
    </row>
    <row r="18" spans="1:5" x14ac:dyDescent="0.25">
      <c r="A18">
        <v>22</v>
      </c>
      <c r="B18" s="64" t="s">
        <v>405</v>
      </c>
      <c r="C18" s="69">
        <f>IF(VLOOKUP(C$5,Characteristics!$A$3:$V$187,A18,0)="*",#N/A,VLOOKUP(C$5,Characteristics!$A$3:$V$187,A18,0))</f>
        <v>0</v>
      </c>
      <c r="D18" s="69">
        <f>IF(VLOOKUP(D$12,Characteristics!$C$176:$V$187,$A18-2,0)="*",#N/A,VLOOKUP(D$12,Characteristics!$C$176:$V$187,$A18-2,0))</f>
        <v>2.840909090909091E-3</v>
      </c>
      <c r="E18" s="69">
        <f>VLOOKUP(E$12,Characteristics!$C$177:$V$188,$A18-2,0)</f>
        <v>1E-3</v>
      </c>
    </row>
    <row r="19" spans="1:5" x14ac:dyDescent="0.25">
      <c r="B19" s="64"/>
      <c r="C19" s="69"/>
      <c r="D19" s="69"/>
      <c r="E19" s="69"/>
    </row>
    <row r="20" spans="1:5" x14ac:dyDescent="0.25">
      <c r="A20" s="62" t="s">
        <v>386</v>
      </c>
    </row>
    <row r="21" spans="1:5" x14ac:dyDescent="0.25">
      <c r="A21" s="62"/>
      <c r="B21" s="89" t="s">
        <v>427</v>
      </c>
      <c r="C21">
        <f>VLOOKUP($C$25,'Care processes'!$A$3:$F$187,4,0)</f>
        <v>247</v>
      </c>
      <c r="D21">
        <f>IF(C21=0,0,IF(C21&lt;5,"less than 5",C21))</f>
        <v>247</v>
      </c>
    </row>
    <row r="22" spans="1:5" x14ac:dyDescent="0.25">
      <c r="A22" s="62"/>
      <c r="B22" s="89" t="s">
        <v>428</v>
      </c>
      <c r="C22">
        <f>VLOOKUP($C$25,'Care processes'!$A$3:$F$187,6,0)</f>
        <v>152</v>
      </c>
      <c r="D22">
        <f>IF(C22=0,0,IF(C22&lt;5,"less than 5",C22))</f>
        <v>152</v>
      </c>
    </row>
    <row r="23" spans="1:5" x14ac:dyDescent="0.25">
      <c r="A23" s="62"/>
      <c r="B23" s="89" t="s">
        <v>431</v>
      </c>
      <c r="C23">
        <f>VLOOKUP($C$25,'Care processes'!$A$3:$Y$187,15,0)</f>
        <v>15</v>
      </c>
      <c r="D23">
        <f>IF(C23=0,0,IF(C23&lt;5,"less than 5",C23))</f>
        <v>15</v>
      </c>
    </row>
    <row r="24" spans="1:5" x14ac:dyDescent="0.25">
      <c r="A24" s="62"/>
      <c r="B24" s="89"/>
    </row>
    <row r="25" spans="1:5" x14ac:dyDescent="0.25">
      <c r="C25" t="str">
        <f>'Unit list'!$B$1</f>
        <v>PZ041</v>
      </c>
      <c r="D25" t="str">
        <f>'Unit list'!$D$1</f>
        <v>East of England</v>
      </c>
      <c r="E25" t="s">
        <v>360</v>
      </c>
    </row>
    <row r="26" spans="1:5" x14ac:dyDescent="0.25">
      <c r="A26">
        <v>5</v>
      </c>
      <c r="B26" s="63" t="s">
        <v>387</v>
      </c>
      <c r="C26" s="69">
        <f>IF(VLOOKUP(C$25,'Care processes'!$A$3:$Q$187,$A26,0)="*",#N/A,VLOOKUP(C$25,'Care processes'!$A$3:$Q$187,$A26,0))</f>
        <v>0.97975708502024295</v>
      </c>
      <c r="D26" s="69">
        <f>VLOOKUP(D$25,'Care processes'!$C$176:$Q$187,$A26-2,0)</f>
        <v>0.9949019607843137</v>
      </c>
      <c r="E26" s="69">
        <f>VLOOKUP(E$25,'Care processes'!$C$176:$Q$188,$A26-2,0)</f>
        <v>0.99277706385430053</v>
      </c>
    </row>
    <row r="27" spans="1:5" x14ac:dyDescent="0.25">
      <c r="A27">
        <v>7</v>
      </c>
      <c r="B27" s="88" t="s">
        <v>419</v>
      </c>
      <c r="C27" s="69">
        <f>IF(VLOOKUP(C$25,'Care processes'!$A$3:$Q$187,$A27,0)="*",#N/A,VLOOKUP(C$25,'Care processes'!$A$3:$Q$187,$A27,0))</f>
        <v>0.98026315789473684</v>
      </c>
      <c r="D27" s="69">
        <f>VLOOKUP(D$25,'Care processes'!$C$176:$Q$187,$A27-2,0)</f>
        <v>0.90235910878112724</v>
      </c>
      <c r="E27" s="69">
        <f>VLOOKUP(E$25,'Care processes'!$C$176:$Q$188,$A27-2,0)</f>
        <v>0.90813490573124012</v>
      </c>
    </row>
    <row r="28" spans="1:5" x14ac:dyDescent="0.25">
      <c r="A28">
        <v>8</v>
      </c>
      <c r="B28" s="274" t="s">
        <v>886</v>
      </c>
      <c r="C28" s="69">
        <f>IF(VLOOKUP(C$25,'Care processes'!$A$3:$Q$187,$A28,0)="*",#N/A,VLOOKUP(C$25,'Care processes'!$A$3:$Q$187,$A28,0))</f>
        <v>0.78947368421052633</v>
      </c>
      <c r="D28" s="69">
        <f>VLOOKUP(D$25,'Care processes'!$C$176:$Q$187,$A28-2,0)</f>
        <v>0.70862745098039215</v>
      </c>
      <c r="E28" s="69">
        <f>VLOOKUP(E$25,'Care processes'!$C$176:$Q$188,$A28-2,0)</f>
        <v>0.77653210440023046</v>
      </c>
    </row>
    <row r="29" spans="1:5" x14ac:dyDescent="0.25">
      <c r="A29">
        <v>9</v>
      </c>
      <c r="B29" s="88" t="s">
        <v>420</v>
      </c>
      <c r="C29" s="69">
        <f>IF(VLOOKUP(C$25,'Care processes'!$A$3:$Q$187,$A29,0)="*",#N/A,VLOOKUP(C$25,'Care processes'!$A$3:$Q$187,$A29,0))</f>
        <v>0.9919028340080972</v>
      </c>
      <c r="D29" s="69">
        <f>VLOOKUP(D$25,'Care processes'!$C$176:$Q$187,$A29-2,0)</f>
        <v>0.98745098039215695</v>
      </c>
      <c r="E29" s="69">
        <f>VLOOKUP(E$25,'Care processes'!$C$176:$Q$188,$A29-2,0)</f>
        <v>0.97917312890503838</v>
      </c>
    </row>
    <row r="30" spans="1:5" x14ac:dyDescent="0.25">
      <c r="A30">
        <v>10</v>
      </c>
      <c r="B30" s="88" t="s">
        <v>421</v>
      </c>
      <c r="C30" s="69">
        <f>IF(VLOOKUP(C$25,'Care processes'!$A$3:$Q$187,$A30,0)="*",#N/A,VLOOKUP(C$25,'Care processes'!$A$3:$Q$187,$A30,0))</f>
        <v>0.53947368421052633</v>
      </c>
      <c r="D30" s="69">
        <f>VLOOKUP(D$25,'Care processes'!$C$176:$Q$187,$A30-2,0)</f>
        <v>0.60812581913499342</v>
      </c>
      <c r="E30" s="69">
        <f>VLOOKUP(E$25,'Care processes'!$C$176:$Q$188,$A30-2,0)</f>
        <v>0.66003154811086906</v>
      </c>
    </row>
    <row r="31" spans="1:5" x14ac:dyDescent="0.25">
      <c r="A31">
        <v>11</v>
      </c>
      <c r="B31" s="88" t="s">
        <v>422</v>
      </c>
      <c r="C31" s="69">
        <f>IF(VLOOKUP(C$25,'Care processes'!$A$3:$Q$187,$A31,0)="*",#N/A,VLOOKUP(C$25,'Care processes'!$A$3:$Q$187,$A31,0))</f>
        <v>0.47368421052631582</v>
      </c>
      <c r="D31" s="69">
        <f>VLOOKUP(D$25,'Care processes'!$C$176:$Q$187,$A31-2,0)</f>
        <v>0.63368283093053734</v>
      </c>
      <c r="E31" s="69">
        <f>VLOOKUP(E$25,'Care processes'!$C$176:$Q$188,$A31-2,0)</f>
        <v>0.66190941185307595</v>
      </c>
    </row>
    <row r="32" spans="1:5" x14ac:dyDescent="0.25">
      <c r="A32">
        <v>12</v>
      </c>
      <c r="B32" s="88" t="s">
        <v>423</v>
      </c>
      <c r="C32" s="69">
        <f>IF(VLOOKUP(C$25,'Care processes'!$A$3:$Q$187,$A32,0)="*",#N/A,VLOOKUP(C$25,'Care processes'!$A$3:$Q$187,$A32,0))</f>
        <v>0.44736842105263158</v>
      </c>
      <c r="D32" s="69">
        <f>VLOOKUP(D$25,'Care processes'!$C$176:$Q$187,$A32-2,0)</f>
        <v>0.64809960681520307</v>
      </c>
      <c r="E32" s="69">
        <f>VLOOKUP(E$25,'Care processes'!$C$176:$Q$188,$A32-2,0)</f>
        <v>0.65762788252084436</v>
      </c>
    </row>
    <row r="33" spans="1:9" ht="14.45" x14ac:dyDescent="0.3">
      <c r="B33" t="s">
        <v>913</v>
      </c>
      <c r="C33" s="187">
        <f>IF(VLOOKUP($C$25,'Care processes'!$A$3:$R$187,18,0)="*",#N/A,VLOOKUP($C$25,'Care processes'!$A$3:$R$187,18,0))</f>
        <v>0.68421052631578949</v>
      </c>
      <c r="D33" s="69">
        <f>VLOOKUP(D$25,'Care processes'!$C$176:$R$187,$A36,0)</f>
        <v>0.49725490196078431</v>
      </c>
      <c r="E33" s="69">
        <f>VLOOKUP(E$25,'Care processes'!$C$176:$R$187,$A36,0)</f>
        <v>0.48256303451943106</v>
      </c>
    </row>
    <row r="35" spans="1:9" ht="14.45" x14ac:dyDescent="0.3">
      <c r="C35" t="str">
        <f>'Unit list'!$B$1</f>
        <v>PZ041</v>
      </c>
      <c r="D35" t="str">
        <f>'Unit list'!$D$1</f>
        <v>East of England</v>
      </c>
      <c r="E35" t="s">
        <v>360</v>
      </c>
    </row>
    <row r="36" spans="1:9" ht="14.45" x14ac:dyDescent="0.3">
      <c r="A36">
        <v>16</v>
      </c>
      <c r="B36" s="63" t="s">
        <v>432</v>
      </c>
      <c r="C36" s="69">
        <f>IF(VLOOKUP(C$25,'Care processes'!$A$3:$Q$187,$A36,0)="*",#N/A,VLOOKUP(C$25,'Care processes'!$A$3:$Q$187,$A36,0))</f>
        <v>0.8</v>
      </c>
      <c r="D36" s="69">
        <f>VLOOKUP(D$25,'Care processes'!$C$176:$Q$187,$A36-2,0)</f>
        <v>0.65182186234817818</v>
      </c>
      <c r="E36" s="69">
        <f>VLOOKUP(E$25,'Care processes'!$C$176:$Q$188,$A36-2,0)</f>
        <v>0.67787610619469019</v>
      </c>
    </row>
    <row r="37" spans="1:9" ht="14.45" x14ac:dyDescent="0.3">
      <c r="A37">
        <v>17</v>
      </c>
      <c r="B37" s="88" t="s">
        <v>433</v>
      </c>
      <c r="C37" s="69">
        <f>IF(VLOOKUP(C$25,'Care processes'!$A$3:$Q$187,$A37,0)="*",#N/A,VLOOKUP(C$25,'Care processes'!$A$3:$Q$187,$A37,0))</f>
        <v>0.8666666666666667</v>
      </c>
      <c r="D37" s="69">
        <f>VLOOKUP(D$25,'Care processes'!$C$176:$Q$187,$A37-2,0)</f>
        <v>0.58299595141700411</v>
      </c>
      <c r="E37" s="69">
        <f>VLOOKUP(E$25,'Care processes'!$C$176:$Q$188,$A37-2,0)</f>
        <v>0.62256637168141593</v>
      </c>
    </row>
    <row r="39" spans="1:9" ht="14.45" x14ac:dyDescent="0.3">
      <c r="A39" s="62" t="s">
        <v>387</v>
      </c>
    </row>
    <row r="40" spans="1:9" x14ac:dyDescent="0.25">
      <c r="B40" s="63" t="s">
        <v>363</v>
      </c>
      <c r="C40">
        <f>VLOOKUP($C$47,'HbA1c-1516'!$A$3:$M$176,4,0)</f>
        <v>252</v>
      </c>
      <c r="D40">
        <f>IF(C40=0,0,IF(C40&lt;5,"less than 5",C40))</f>
        <v>252</v>
      </c>
    </row>
    <row r="42" spans="1:9" x14ac:dyDescent="0.25">
      <c r="C42" t="str">
        <f>'Unit list'!$B$1</f>
        <v>PZ041</v>
      </c>
      <c r="D42" t="str">
        <f>'Unit list'!$D$1</f>
        <v>East of England</v>
      </c>
      <c r="E42" t="s">
        <v>360</v>
      </c>
    </row>
    <row r="43" spans="1:9" x14ac:dyDescent="0.25">
      <c r="B43" s="63" t="s">
        <v>514</v>
      </c>
      <c r="C43" s="156">
        <f>VLOOKUP(C$42,'HbA1c-1314'!$A$3:$F$179,6,0)</f>
        <v>66</v>
      </c>
      <c r="D43" s="156">
        <f>VLOOKUP(D$42,'HbA1c-1314'!$C$180:$F$192,4,0)</f>
        <v>70.49799999999999</v>
      </c>
      <c r="E43" s="156">
        <f>VLOOKUP(E$42,'HbA1c-1314'!$C$192:$F$192,4,0)</f>
        <v>69</v>
      </c>
    </row>
    <row r="44" spans="1:9" x14ac:dyDescent="0.25">
      <c r="B44" s="116" t="s">
        <v>515</v>
      </c>
      <c r="C44" s="156">
        <f>VLOOKUP(C$42,'HbA1c-1415'!$A$3:$F$178,6,0)</f>
        <v>65</v>
      </c>
      <c r="D44" s="267">
        <f>VLOOKUP(D$42,'HbA1c-1415'!$C$179:$F$190,4,0)</f>
        <v>67.5</v>
      </c>
      <c r="E44" s="156">
        <f>VLOOKUP(E$42,'HbA1c-1415'!$C$190:$F$190,4,0)</f>
        <v>66.5</v>
      </c>
    </row>
    <row r="45" spans="1:9" x14ac:dyDescent="0.25">
      <c r="B45" s="116" t="s">
        <v>888</v>
      </c>
      <c r="C45" s="156">
        <f>VLOOKUP(C$42,'HbA1c-1516'!$A$3:$F$175,6,0)</f>
        <v>64.75</v>
      </c>
      <c r="D45" s="156">
        <f>VLOOKUP(D$42,'HbA1c-1516'!$C$176:$F$187,4,0)</f>
        <v>65</v>
      </c>
      <c r="E45" s="156">
        <f>VLOOKUP(E$42,'HbA1c-1516'!$C$187:$F$187,4,0)</f>
        <v>65</v>
      </c>
    </row>
    <row r="47" spans="1:9" x14ac:dyDescent="0.25">
      <c r="C47" t="str">
        <f>'Unit list'!$B$1</f>
        <v>PZ041</v>
      </c>
      <c r="D47" t="str">
        <f>'Unit list'!$D$1</f>
        <v>East of England</v>
      </c>
      <c r="E47" t="s">
        <v>360</v>
      </c>
      <c r="F47" s="99"/>
      <c r="G47" s="100"/>
      <c r="H47" s="100"/>
      <c r="I47" s="100"/>
    </row>
    <row r="48" spans="1:9" x14ac:dyDescent="0.25">
      <c r="A48">
        <v>7</v>
      </c>
      <c r="B48" s="99" t="s">
        <v>896</v>
      </c>
      <c r="C48" s="69">
        <f>IF(VLOOKUP(C$47,'HbA1c-1516'!$A$3:$M$175,$A48,0)="*",#N/A,VLOOKUP(C$47,'HbA1c-1516'!$A$3:$M$175,$A48,0))</f>
        <v>4.7619047619047616E-2</v>
      </c>
      <c r="D48" s="69">
        <f>VLOOKUP(D$47,'HbA1c-1516'!$C$176:$M$187,$A48-2,0)</f>
        <v>6.7572274468826188E-2</v>
      </c>
      <c r="E48" s="69">
        <f>VLOOKUP(E$47,'HbA1c-1516'!$C$176:$M$188,$A48-2,0)</f>
        <v>6.5000000000000002E-2</v>
      </c>
    </row>
    <row r="49" spans="1:5" x14ac:dyDescent="0.25">
      <c r="A49">
        <v>8</v>
      </c>
      <c r="B49" s="99" t="s">
        <v>897</v>
      </c>
      <c r="C49" s="69">
        <f>IF(VLOOKUP(C$47,'HbA1c-1516'!$A$3:$M$175,$A49,0)="*",#N/A,VLOOKUP(C$47,'HbA1c-1516'!$A$3:$M$175,$A49,0))</f>
        <v>0.16269841269841268</v>
      </c>
      <c r="D49" s="69">
        <f>VLOOKUP(D$47,'HbA1c-1516'!$C$176:$M$187,$A49-2,0)</f>
        <v>0.15639150121908743</v>
      </c>
      <c r="E49" s="69">
        <f>VLOOKUP(E$47,'HbA1c-1516'!$C$176:$M$188,$A49-2,0)</f>
        <v>0.14699999999999999</v>
      </c>
    </row>
    <row r="50" spans="1:5" x14ac:dyDescent="0.25">
      <c r="A50">
        <v>9</v>
      </c>
      <c r="B50" s="99" t="s">
        <v>440</v>
      </c>
      <c r="C50" s="69">
        <f>IF(VLOOKUP(C$47,'HbA1c-1516'!$A$3:$M$175,$A50,0)="*",#N/A,VLOOKUP(C$47,'HbA1c-1516'!$A$3:$M$175,$A50,0))</f>
        <v>0.27777777777777779</v>
      </c>
      <c r="D50" s="69">
        <f>VLOOKUP(D$47,'HbA1c-1516'!$C$176:$M$187,$A50-2,0)</f>
        <v>0.27899686520376177</v>
      </c>
      <c r="E50" s="69">
        <f>VLOOKUP(E$47,'HbA1c-1516'!$C$176:$M$188,$A50-2,0)</f>
        <v>0.26600000000000001</v>
      </c>
    </row>
    <row r="51" spans="1:5" x14ac:dyDescent="0.25">
      <c r="A51">
        <v>11</v>
      </c>
      <c r="B51" s="100" t="s">
        <v>898</v>
      </c>
      <c r="C51" s="69">
        <f>IF(VLOOKUP(C$47,'HbA1c-1516'!$A$3:$M$175,$A51,0)="*",#N/A,VLOOKUP(C$47,'HbA1c-1516'!$A$3:$M$175,$A51,0))</f>
        <v>0.34523809523809523</v>
      </c>
      <c r="D51" s="69">
        <f>VLOOKUP(D$47,'HbA1c-1516'!$C$176:$M$187,$A51-2,0)</f>
        <v>0.39010797631487287</v>
      </c>
      <c r="E51" s="69">
        <f>VLOOKUP(E$47,'HbA1c-1516'!$C$176:$M$188,$A51-2,0)</f>
        <v>0.38600000000000001</v>
      </c>
    </row>
    <row r="52" spans="1:5" x14ac:dyDescent="0.25">
      <c r="A52">
        <v>12</v>
      </c>
      <c r="B52" s="100" t="s">
        <v>443</v>
      </c>
      <c r="C52" s="69">
        <f>IF(VLOOKUP(C$47,'HbA1c-1516'!$A$3:$M$175,$A52,0)="*",#N/A,VLOOKUP(C$47,'HbA1c-1516'!$A$3:$M$175,$A52,0))</f>
        <v>0.2341269841269841</v>
      </c>
      <c r="D52" s="69">
        <f>VLOOKUP(D$47,'HbA1c-1516'!$C$176:$M$187,$A52-2,0)</f>
        <v>0.25531173807035878</v>
      </c>
      <c r="E52" s="69">
        <f>VLOOKUP(E$47,'HbA1c-1516'!$C$176:$M$188,$A52-2,0)</f>
        <v>0.245</v>
      </c>
    </row>
    <row r="53" spans="1:5" x14ac:dyDescent="0.25">
      <c r="A53">
        <v>13</v>
      </c>
      <c r="B53" s="100" t="s">
        <v>446</v>
      </c>
      <c r="C53" s="69">
        <f>IF(VLOOKUP(C$47,'HbA1c-1516'!$A$3:$M$175,$A53,0)="*",#N/A,VLOOKUP(C$47,'HbA1c-1516'!$A$3:$M$175,$A53,0))</f>
        <v>0.14682539682539683</v>
      </c>
      <c r="D53" s="69">
        <f>VLOOKUP(D$47,'HbA1c-1516'!$C$176:$M$187,$A53-2,0)</f>
        <v>0.19017763845350052</v>
      </c>
      <c r="E53" s="69">
        <f>VLOOKUP(E$47,'HbA1c-1516'!$C$176:$M$188,$A53-2,0)</f>
        <v>0.17899999999999999</v>
      </c>
    </row>
    <row r="54" spans="1:5" x14ac:dyDescent="0.25">
      <c r="B54" s="155"/>
      <c r="C54" s="69"/>
      <c r="D54" s="69"/>
      <c r="E54" s="69"/>
    </row>
    <row r="56" spans="1:5" x14ac:dyDescent="0.25">
      <c r="A56" s="62" t="s">
        <v>417</v>
      </c>
    </row>
    <row r="57" spans="1:5" x14ac:dyDescent="0.25">
      <c r="B57" s="89" t="s">
        <v>363</v>
      </c>
      <c r="C57">
        <f>VLOOKUP($C$47,Treatment!$A$3:$M$176,4,0)</f>
        <v>273</v>
      </c>
      <c r="D57">
        <f>IF(C57=0,0,IF(C57&lt;5,"less than 5",C57))</f>
        <v>273</v>
      </c>
    </row>
    <row r="58" spans="1:5" x14ac:dyDescent="0.25">
      <c r="B58" s="89"/>
    </row>
    <row r="59" spans="1:5" x14ac:dyDescent="0.25">
      <c r="C59" t="str">
        <f>'Unit list'!$B$1</f>
        <v>PZ041</v>
      </c>
      <c r="D59" t="str">
        <f>'Unit list'!$D$1</f>
        <v>East of England</v>
      </c>
      <c r="E59" t="s">
        <v>360</v>
      </c>
    </row>
    <row r="60" spans="1:5" x14ac:dyDescent="0.25">
      <c r="A60">
        <v>5</v>
      </c>
      <c r="B60" s="110" t="s">
        <v>449</v>
      </c>
      <c r="C60" s="69">
        <f>IF(VLOOKUP(C$59,Treatment!$A$3:$M$175,$A60,0)="*",#N/A,VLOOKUP(C$59,Treatment!$A$3:$M$175,$A60,0))</f>
        <v>0</v>
      </c>
      <c r="D60" s="69">
        <f>VLOOKUP(D$59,Treatment!$C$176:$M$187,$A60-2,0)</f>
        <v>1.1046133853151396E-2</v>
      </c>
      <c r="E60" s="69">
        <f>VLOOKUP(E$59,Treatment!$C$176:$M$188,$A60-2,0)</f>
        <v>2.2459893048128343E-2</v>
      </c>
    </row>
    <row r="61" spans="1:5" x14ac:dyDescent="0.25">
      <c r="A61">
        <v>6</v>
      </c>
      <c r="B61" s="4" t="s">
        <v>450</v>
      </c>
      <c r="C61" s="69">
        <f>IF(VLOOKUP(C$59,Treatment!$A$3:$M$175,$A61,0)="*",#N/A,VLOOKUP(C$59,Treatment!$A$3:$M$175,$A61,0))</f>
        <v>0</v>
      </c>
      <c r="D61" s="69">
        <f>VLOOKUP(D$59,Treatment!$C$176:$M$187,$A61-2,0)</f>
        <v>2.7290448343079921E-2</v>
      </c>
      <c r="E61" s="69">
        <f>VLOOKUP(E$59,Treatment!$C$176:$M$188,$A61-2,0)</f>
        <v>4.6726903927715287E-2</v>
      </c>
    </row>
    <row r="62" spans="1:5" x14ac:dyDescent="0.25">
      <c r="A62">
        <v>7</v>
      </c>
      <c r="B62" s="4" t="s">
        <v>451</v>
      </c>
      <c r="C62" s="69">
        <f>IF(VLOOKUP(C$59,Treatment!$A$3:$M$175,$A62,0)="*",#N/A,VLOOKUP(C$59,Treatment!$A$3:$M$175,$A62,0))</f>
        <v>0</v>
      </c>
      <c r="D62" s="69">
        <f>VLOOKUP(D$59,Treatment!$C$176:$M$187,$A62-2,0)</f>
        <v>2.2417153996101367E-2</v>
      </c>
      <c r="E62" s="69">
        <f>VLOOKUP(E$59,Treatment!$C$176:$M$188,$A62-2,0)</f>
        <v>1.770237875714549E-2</v>
      </c>
    </row>
    <row r="63" spans="1:5" x14ac:dyDescent="0.25">
      <c r="A63">
        <v>8</v>
      </c>
      <c r="B63" s="4" t="s">
        <v>452</v>
      </c>
      <c r="C63" s="69">
        <f>IF(VLOOKUP(C$59,Treatment!$A$3:$M$175,$A63,0)="*",#N/A,VLOOKUP(C$59,Treatment!$A$3:$M$175,$A63,0))</f>
        <v>0.52747252747252749</v>
      </c>
      <c r="D63" s="69">
        <f>VLOOKUP(D$59,Treatment!$C$176:$M$187,$A63-2,0)</f>
        <v>0.58934372969460691</v>
      </c>
      <c r="E63" s="69">
        <f>VLOOKUP(E$59,Treatment!$C$176:$M$188,$A63-2,0)</f>
        <v>0.53977503226996126</v>
      </c>
    </row>
    <row r="64" spans="1:5" x14ac:dyDescent="0.25">
      <c r="A64">
        <v>9</v>
      </c>
      <c r="B64" s="4" t="s">
        <v>453</v>
      </c>
      <c r="C64" s="69">
        <f>IF(VLOOKUP(C$59,Treatment!$A$3:$M$175,$A64,0)="*",#N/A,VLOOKUP(C$59,Treatment!$A$3:$M$175,$A64,0))</f>
        <v>0.39560439560439564</v>
      </c>
      <c r="D64" s="69">
        <f>VLOOKUP(D$59,Treatment!$C$176:$M$187,$A64-2,0)</f>
        <v>0.26120857699805067</v>
      </c>
      <c r="E64" s="69">
        <f>VLOOKUP(E$59,Treatment!$C$176:$M$188,$A64-2,0)</f>
        <v>0.28050894338926791</v>
      </c>
    </row>
    <row r="65" spans="1:5" x14ac:dyDescent="0.25">
      <c r="A65">
        <v>10</v>
      </c>
      <c r="B65" s="4" t="s">
        <v>454</v>
      </c>
      <c r="C65" s="69">
        <f>IF(VLOOKUP(C$59,Treatment!$A$3:$M$175,$A65,0)="*",#N/A,VLOOKUP(C$59,Treatment!$A$3:$M$175,$A65,0))</f>
        <v>0</v>
      </c>
      <c r="D65" s="69">
        <f>VLOOKUP(D$59,Treatment!$C$176:$M$187,$A65-2,0)</f>
        <v>2.5990903183885639E-3</v>
      </c>
      <c r="E65" s="69">
        <f>VLOOKUP(E$59,Treatment!$C$176:$M$188,$A65-2,0)</f>
        <v>9.2199889360132764E-4</v>
      </c>
    </row>
    <row r="66" spans="1:5" x14ac:dyDescent="0.25">
      <c r="A66">
        <v>11</v>
      </c>
      <c r="B66" s="4" t="s">
        <v>455</v>
      </c>
      <c r="C66" s="69">
        <f>IF(VLOOKUP(C$59,Treatment!$A$3:$M$175,$A66,0)="*",#N/A,VLOOKUP(C$59,Treatment!$A$3:$M$175,$A66,0))</f>
        <v>0</v>
      </c>
      <c r="D66" s="69">
        <f>VLOOKUP(D$59,Treatment!$C$176:$M$187,$A66-2,0)</f>
        <v>5.8479532163742687E-3</v>
      </c>
      <c r="E66" s="69">
        <f>VLOOKUP(E$59,Treatment!$C$176:$M$188,$A66-2,0)</f>
        <v>4.6468744237506913E-3</v>
      </c>
    </row>
    <row r="67" spans="1:5" x14ac:dyDescent="0.25">
      <c r="A67">
        <v>12</v>
      </c>
      <c r="B67" s="111" t="s">
        <v>456</v>
      </c>
      <c r="C67" s="69">
        <f>IF(VLOOKUP(C$59,Treatment!$A$3:$M$175,$A67,0)="*",#N/A,VLOOKUP(C$59,Treatment!$A$3:$M$175,$A67,0))</f>
        <v>7.6923076923076927E-2</v>
      </c>
      <c r="D67" s="69">
        <f>VLOOKUP(D$59,Treatment!$C$176:$M$187,$A67-2,0)</f>
        <v>8.0246913580246909E-2</v>
      </c>
      <c r="E67" s="69">
        <f>VLOOKUP(E$59,Treatment!$C$176:$M$188,$A67-2,0)</f>
        <v>8.7257975290429654E-2</v>
      </c>
    </row>
    <row r="69" spans="1:5" x14ac:dyDescent="0.25">
      <c r="A69" s="105"/>
      <c r="B69" s="116"/>
      <c r="C69" s="105" t="str">
        <f>'Unit list'!$B$1</f>
        <v>PZ041</v>
      </c>
      <c r="D69" s="105" t="str">
        <f>'Unit list'!$D$1</f>
        <v>East of England</v>
      </c>
      <c r="E69" s="105" t="s">
        <v>360</v>
      </c>
    </row>
    <row r="70" spans="1:5" x14ac:dyDescent="0.25">
      <c r="A70" s="105"/>
      <c r="B70" s="299" t="s">
        <v>449</v>
      </c>
      <c r="C70" s="296">
        <f>C60</f>
        <v>0</v>
      </c>
      <c r="D70" s="296">
        <f>D60</f>
        <v>1.1046133853151396E-2</v>
      </c>
      <c r="E70" s="296">
        <f>E60</f>
        <v>2.2459893048128343E-2</v>
      </c>
    </row>
    <row r="71" spans="1:5" x14ac:dyDescent="0.25">
      <c r="A71" s="105"/>
      <c r="B71" s="7" t="s">
        <v>457</v>
      </c>
      <c r="C71" s="296">
        <f>C61+C62+C63</f>
        <v>0.52747252747252749</v>
      </c>
      <c r="D71" s="296">
        <f>D61+D62+D63</f>
        <v>0.63905133203378817</v>
      </c>
      <c r="E71" s="296">
        <f>E61+E62+E63</f>
        <v>0.60420431495482207</v>
      </c>
    </row>
    <row r="72" spans="1:5" x14ac:dyDescent="0.25">
      <c r="A72" s="105"/>
      <c r="B72" s="7" t="s">
        <v>453</v>
      </c>
      <c r="C72" s="296">
        <f>C64</f>
        <v>0.39560439560439564</v>
      </c>
      <c r="D72" s="296">
        <f t="shared" ref="D72:E72" si="0">D64</f>
        <v>0.26120857699805067</v>
      </c>
      <c r="E72" s="296">
        <f t="shared" si="0"/>
        <v>0.28050894338926791</v>
      </c>
    </row>
    <row r="73" spans="1:5" x14ac:dyDescent="0.25">
      <c r="A73" s="105"/>
      <c r="B73" s="7" t="s">
        <v>454</v>
      </c>
      <c r="C73" s="296">
        <f t="shared" ref="C73:E75" si="1">C65</f>
        <v>0</v>
      </c>
      <c r="D73" s="296">
        <f t="shared" si="1"/>
        <v>2.5990903183885639E-3</v>
      </c>
      <c r="E73" s="296">
        <f t="shared" si="1"/>
        <v>9.2199889360132764E-4</v>
      </c>
    </row>
    <row r="74" spans="1:5" x14ac:dyDescent="0.25">
      <c r="A74" s="105"/>
      <c r="B74" s="7" t="s">
        <v>455</v>
      </c>
      <c r="C74" s="296">
        <f t="shared" si="1"/>
        <v>0</v>
      </c>
      <c r="D74" s="296">
        <f t="shared" si="1"/>
        <v>5.8479532163742687E-3</v>
      </c>
      <c r="E74" s="296">
        <f t="shared" si="1"/>
        <v>4.6468744237506913E-3</v>
      </c>
    </row>
    <row r="75" spans="1:5" x14ac:dyDescent="0.25">
      <c r="A75" s="105"/>
      <c r="B75" s="300" t="s">
        <v>456</v>
      </c>
      <c r="C75" s="296">
        <f t="shared" si="1"/>
        <v>7.6923076923076927E-2</v>
      </c>
      <c r="D75" s="296">
        <f t="shared" si="1"/>
        <v>8.0246913580246909E-2</v>
      </c>
      <c r="E75" s="296">
        <f t="shared" si="1"/>
        <v>8.7257975290429654E-2</v>
      </c>
    </row>
    <row r="78" spans="1:5" x14ac:dyDescent="0.25">
      <c r="A78" s="62" t="s">
        <v>388</v>
      </c>
    </row>
    <row r="79" spans="1:5" x14ac:dyDescent="0.25">
      <c r="B79" s="63" t="s">
        <v>463</v>
      </c>
      <c r="C79">
        <f>VLOOKUP($C$82,'Microvascular disease'!$A$3:$L$187,4,0)</f>
        <v>74</v>
      </c>
      <c r="D79">
        <f>IF(C79=0,0,IF(C79&lt;5,"less than 5",C79))</f>
        <v>74</v>
      </c>
    </row>
    <row r="80" spans="1:5" x14ac:dyDescent="0.25">
      <c r="B80" s="63" t="s">
        <v>464</v>
      </c>
      <c r="C80">
        <f>VLOOKUP($C$82,'Microvascular disease'!$A$3:$L$187,8,0)</f>
        <v>84</v>
      </c>
      <c r="D80">
        <f>IF(C80=0,0,IF(C80&lt;5,"less than 5",C80))</f>
        <v>84</v>
      </c>
    </row>
    <row r="82" spans="1:5" x14ac:dyDescent="0.25">
      <c r="C82" t="str">
        <f>'Unit list'!$B$1</f>
        <v>PZ041</v>
      </c>
      <c r="D82" t="str">
        <f>'Unit list'!$D$1</f>
        <v>East of England</v>
      </c>
      <c r="E82" t="s">
        <v>360</v>
      </c>
    </row>
    <row r="83" spans="1:5" x14ac:dyDescent="0.25">
      <c r="A83">
        <v>6</v>
      </c>
      <c r="B83" s="63" t="s">
        <v>465</v>
      </c>
      <c r="C83" s="69">
        <f>IF(VLOOKUP(C$82,'Microvascular disease'!$A$3:$L$187,$A83,0)="*",#N/A,VLOOKUP(C$82,'Microvascular disease'!$A$3:$L$187,$A83,0))</f>
        <v>0.22972972972972971</v>
      </c>
      <c r="D83" s="69">
        <f>IF(VLOOKUP(D$82,'Microvascular disease'!$C$176:$L$187,$A83-2,0)="*",#N/A,VLOOKUP(D$82,'Microvascular disease'!$C$176:$L$187,$A83-2,0))</f>
        <v>0.16958525345622122</v>
      </c>
      <c r="E83" s="69">
        <f>VLOOKUP(E$82,'Microvascular disease'!$C$176:$L$188,$A83-2,0)</f>
        <v>0.138332652227217</v>
      </c>
    </row>
    <row r="84" spans="1:5" x14ac:dyDescent="0.25">
      <c r="A84">
        <v>7</v>
      </c>
      <c r="B84" s="116" t="s">
        <v>466</v>
      </c>
      <c r="C84" s="69" t="e">
        <f>IF(VLOOKUP(C$82,'Microvascular disease'!$A$3:$L$187,$A84,0)="*",#N/A,VLOOKUP(C$82,'Microvascular disease'!$A$3:$L$187,$A84,0))</f>
        <v>#N/A</v>
      </c>
      <c r="D84" s="69">
        <f>IF(VLOOKUP(D$82,'Microvascular disease'!$C$176:$L$187,$A84-2,0)="*",#N/A,VLOOKUP(D$82,'Microvascular disease'!$C$176:$L$187,$A84-2,0))</f>
        <v>0.13364055299539171</v>
      </c>
      <c r="E84" s="69">
        <f>VLOOKUP(E$82,'Microvascular disease'!$C$176:$L$188,$A84-2,0)</f>
        <v>9.6546791990192074E-2</v>
      </c>
    </row>
    <row r="85" spans="1:5" x14ac:dyDescent="0.25">
      <c r="A85">
        <v>10</v>
      </c>
      <c r="B85" s="116" t="s">
        <v>461</v>
      </c>
      <c r="C85" s="69">
        <f>IF(VLOOKUP(C$82,'Microvascular disease'!$A$3:$L$187,$A85,0)="*",#N/A,VLOOKUP(C$82,'Microvascular disease'!$A$3:$L$187,$A85,0))</f>
        <v>0</v>
      </c>
      <c r="D85" s="69">
        <f>IF(VLOOKUP(D$82,'Microvascular disease'!$C$176:$L$187,$A85-2,0)="*",#N/A,VLOOKUP(D$82,'Microvascular disease'!$C$176:$L$187,$A85-2,0))</f>
        <v>0.12723658051689862</v>
      </c>
      <c r="E85" s="69">
        <f>VLOOKUP(E$82,'Microvascular disease'!$C$176:$L$188,$A85-2,0)</f>
        <v>9.0528519099947677E-2</v>
      </c>
    </row>
    <row r="86" spans="1:5" x14ac:dyDescent="0.25">
      <c r="A86">
        <v>11</v>
      </c>
      <c r="B86" s="116" t="s">
        <v>462</v>
      </c>
      <c r="C86" s="69">
        <f>IF(VLOOKUP(C$82,'Microvascular disease'!$A$3:$L$187,$A86,0)="*",#N/A,VLOOKUP(C$82,'Microvascular disease'!$A$3:$L$187,$A86,0))</f>
        <v>0</v>
      </c>
      <c r="D86" s="69">
        <f>IF(VLOOKUP(D$82,'Microvascular disease'!$C$176:$L$187,$A86-2,0)="*",#N/A,VLOOKUP(D$82,'Microvascular disease'!$C$176:$L$187,$A86-2,0))</f>
        <v>6.958250497017893E-3</v>
      </c>
      <c r="E86" s="69">
        <f>VLOOKUP(E$82,'Microvascular disease'!$C$176:$L$188,$A86-2,0)</f>
        <v>6.1747776033490324E-3</v>
      </c>
    </row>
    <row r="87" spans="1:5" x14ac:dyDescent="0.25">
      <c r="A87">
        <v>12</v>
      </c>
      <c r="B87" s="116" t="s">
        <v>467</v>
      </c>
      <c r="C87" s="69">
        <f>IF(VLOOKUP(C$82,'Microvascular disease'!$A$3:$L$187,$A87,0)="*",#N/A,VLOOKUP(C$82,'Microvascular disease'!$A$3:$L$187,$A87,0))</f>
        <v>0.9285714285714286</v>
      </c>
      <c r="D87" s="69">
        <f>IF(VLOOKUP(D$82,'Microvascular disease'!$C$176:$L$187,$A87-2,0)="*",#N/A,VLOOKUP(D$82,'Microvascular disease'!$C$176:$L$187,$A87-2,0))</f>
        <v>9.5427435387673953E-2</v>
      </c>
      <c r="E87" s="69">
        <f>VLOOKUP(E$82,'Microvascular disease'!$C$176:$L$188,$A87-2,0)</f>
        <v>2.0408163265306124E-2</v>
      </c>
    </row>
    <row r="89" spans="1:5" x14ac:dyDescent="0.25">
      <c r="A89" s="62" t="s">
        <v>484</v>
      </c>
    </row>
    <row r="90" spans="1:5" x14ac:dyDescent="0.25">
      <c r="B90" s="116" t="s">
        <v>485</v>
      </c>
      <c r="C90">
        <f>VLOOKUP($C$94,'Macrovascular risk factors'!$A$3:$L$187,4,0)</f>
        <v>157</v>
      </c>
      <c r="D90">
        <f>IF(C90=0,0,IF(C90&lt;5,"less than 5",C90))</f>
        <v>157</v>
      </c>
    </row>
    <row r="91" spans="1:5" x14ac:dyDescent="0.25">
      <c r="B91" s="116" t="s">
        <v>486</v>
      </c>
      <c r="C91">
        <f>VLOOKUP($C$94,'Macrovascular risk factors'!$A$3:$L$187,7,0)</f>
        <v>121</v>
      </c>
      <c r="D91">
        <f>IF(C91=0,0,IF(C91&lt;5,"less than 5",C91))</f>
        <v>121</v>
      </c>
    </row>
    <row r="92" spans="1:5" x14ac:dyDescent="0.25">
      <c r="B92" s="116" t="s">
        <v>487</v>
      </c>
      <c r="C92">
        <f>VLOOKUP($C$94,'Macrovascular risk factors'!$A$3:$L$187,10,0)</f>
        <v>273</v>
      </c>
      <c r="D92">
        <f>IF(C92=0,0,IF(C92&lt;5,"less than 5",C92))</f>
        <v>273</v>
      </c>
    </row>
    <row r="94" spans="1:5" x14ac:dyDescent="0.25">
      <c r="C94" t="str">
        <f>'Unit list'!$B$1</f>
        <v>PZ041</v>
      </c>
      <c r="D94" t="str">
        <f>'Unit list'!$D$1</f>
        <v>East of England</v>
      </c>
      <c r="E94" t="s">
        <v>360</v>
      </c>
    </row>
    <row r="95" spans="1:5" x14ac:dyDescent="0.25">
      <c r="A95">
        <v>5</v>
      </c>
      <c r="B95" s="117" t="s">
        <v>470</v>
      </c>
      <c r="C95" s="69">
        <f>IF(VLOOKUP(C$94,'Macrovascular risk factors'!$A$3:$L$187,$A95,0)="*",#N/A,VLOOKUP(C$94,'Macrovascular risk factors'!$A$3:$L$187,$A95,0))</f>
        <v>0.22929936305732482</v>
      </c>
      <c r="D95" s="69">
        <f>VLOOKUP(D$82,'Macrovascular risk factors'!$C$176:$L$187,$A95-2,0)</f>
        <v>0.3217005076142132</v>
      </c>
      <c r="E95" s="69">
        <f>VLOOKUP(E$82,'Macrovascular risk factors'!$C$176:$L$188,$A95-2,0)</f>
        <v>0.34290909090909089</v>
      </c>
    </row>
    <row r="96" spans="1:5" x14ac:dyDescent="0.25">
      <c r="A96">
        <v>6</v>
      </c>
      <c r="B96" s="118" t="s">
        <v>471</v>
      </c>
      <c r="C96" s="69">
        <f>IF(VLOOKUP(C$94,'Macrovascular risk factors'!$A$3:$L$187,$A96,0)="*",#N/A,VLOOKUP(C$94,'Macrovascular risk factors'!$A$3:$L$187,$A96,0))</f>
        <v>0.12101910828025478</v>
      </c>
      <c r="D96" s="69">
        <f>VLOOKUP(D$82,'Macrovascular risk factors'!$C$176:$L$187,$A96-2,0)</f>
        <v>0.28426395939086296</v>
      </c>
      <c r="E96" s="69">
        <f>VLOOKUP(E$82,'Macrovascular risk factors'!$C$176:$L$188,$A96-2,0)</f>
        <v>0.26269090909090909</v>
      </c>
    </row>
    <row r="97" spans="1:5" x14ac:dyDescent="0.25">
      <c r="A97">
        <v>8</v>
      </c>
      <c r="B97" s="107" t="s">
        <v>488</v>
      </c>
      <c r="C97" s="69">
        <f>IF(VLOOKUP(C$94,'Macrovascular risk factors'!$A$3:$L$187,$A97,0)="*",#N/A,VLOOKUP(C$94,'Macrovascular risk factors'!$A$3:$L$187,$A97,0))</f>
        <v>0.41322314049586778</v>
      </c>
      <c r="D97" s="69">
        <f>VLOOKUP(D$82,'Macrovascular risk factors'!$C$176:$L$187,$A97-2,0)</f>
        <v>0.38709677419354838</v>
      </c>
      <c r="E97" s="69">
        <f>VLOOKUP(E$82,'Macrovascular risk factors'!$C$176:$L$188,$A97-2,0)</f>
        <v>0.40514534589283907</v>
      </c>
    </row>
    <row r="98" spans="1:5" x14ac:dyDescent="0.25">
      <c r="A98">
        <v>9</v>
      </c>
      <c r="B98" s="119" t="s">
        <v>489</v>
      </c>
      <c r="C98" s="69">
        <f>IF(VLOOKUP(C$94,'Macrovascular risk factors'!$A$3:$L$187,$A98,0)="*",#N/A,VLOOKUP(C$94,'Macrovascular risk factors'!$A$3:$L$187,$A98,0))</f>
        <v>0.84297520661157022</v>
      </c>
      <c r="D98" s="69">
        <f>VLOOKUP(D$82,'Macrovascular risk factors'!$C$176:$L$187,$A98-2,0)</f>
        <v>0.81093189964157697</v>
      </c>
      <c r="E98" s="69">
        <f>VLOOKUP(E$82,'Macrovascular risk factors'!$C$176:$L$188,$A98-2,0)</f>
        <v>0.80340322090549987</v>
      </c>
    </row>
    <row r="100" spans="1:5" x14ac:dyDescent="0.25">
      <c r="C100" t="str">
        <f>'Unit list'!$B$1</f>
        <v>PZ041</v>
      </c>
      <c r="D100" t="str">
        <f>'Unit list'!$D$1</f>
        <v>East of England</v>
      </c>
      <c r="E100" t="s">
        <v>360</v>
      </c>
    </row>
    <row r="101" spans="1:5" x14ac:dyDescent="0.25">
      <c r="A101">
        <v>11</v>
      </c>
      <c r="B101" s="116" t="s">
        <v>474</v>
      </c>
      <c r="C101" s="69" t="e">
        <f>IF(VLOOKUP(C$100,'Macrovascular risk factors'!$A$3:$O$187,$A101,0)="*",#N/A,VLOOKUP(C$100,'Macrovascular risk factors'!$A$3:$O$187,$A101,0))</f>
        <v>#N/A</v>
      </c>
      <c r="D101" s="69">
        <f>VLOOKUP(D$82,'Macrovascular risk factors'!$C$176:$O$187,$A101-2,0)</f>
        <v>3.8661468486029887E-2</v>
      </c>
      <c r="E101" s="69">
        <f>VLOOKUP(E$82,'Macrovascular risk factors'!$C$176:$O$188,$A101-2,0)</f>
        <v>2.242301309238429E-2</v>
      </c>
    </row>
    <row r="102" spans="1:5" x14ac:dyDescent="0.25">
      <c r="A102">
        <v>12</v>
      </c>
      <c r="B102" s="116" t="s">
        <v>475</v>
      </c>
      <c r="C102" s="69">
        <f>IF(VLOOKUP(C$100,'Macrovascular risk factors'!$A$3:$O$187,$A102,0)="*",#N/A,VLOOKUP(C$100,'Macrovascular risk factors'!$A$3:$O$187,$A102,0))</f>
        <v>0.69963369963369959</v>
      </c>
      <c r="D102" s="69">
        <f>VLOOKUP(D$82,'Macrovascular risk factors'!$C$176:$O$187,$A102-2,0)</f>
        <v>0.56920077972709548</v>
      </c>
      <c r="E102" s="69">
        <f>VLOOKUP(E$82,'Macrovascular risk factors'!$C$176:$O$188,$A102-2,0)</f>
        <v>0.57683938779273469</v>
      </c>
    </row>
    <row r="103" spans="1:5" x14ac:dyDescent="0.25">
      <c r="A103">
        <v>13</v>
      </c>
      <c r="B103" s="116" t="s">
        <v>476</v>
      </c>
      <c r="C103" s="69">
        <f>IF(VLOOKUP(C$100,'Macrovascular risk factors'!$A$3:$O$187,$A103,0)="*",#N/A,VLOOKUP(C$100,'Macrovascular risk factors'!$A$3:$O$187,$A103,0))</f>
        <v>0.13553113553113552</v>
      </c>
      <c r="D103" s="69">
        <f>VLOOKUP(D$82,'Macrovascular risk factors'!$C$176:$O$187,$A103-2,0)</f>
        <v>0.16991552956465239</v>
      </c>
      <c r="E103" s="69">
        <f>VLOOKUP(E$82,'Macrovascular risk factors'!$C$176:$O$188,$A103-2,0)</f>
        <v>0.17377835146597825</v>
      </c>
    </row>
    <row r="104" spans="1:5" x14ac:dyDescent="0.25">
      <c r="A104">
        <v>14</v>
      </c>
      <c r="B104" s="116" t="s">
        <v>477</v>
      </c>
      <c r="C104" s="69">
        <f>IF(VLOOKUP(C$100,'Macrovascular risk factors'!$A$3:$O$187,$A104,0)="*",#N/A,VLOOKUP(C$100,'Macrovascular risk factors'!$A$3:$O$187,$A104,0))</f>
        <v>0.1391941391941392</v>
      </c>
      <c r="D104" s="69">
        <f>VLOOKUP(D$82,'Macrovascular risk factors'!$C$176:$O$187,$A104-2,0)</f>
        <v>0.19233268356075375</v>
      </c>
      <c r="E104" s="69">
        <f>VLOOKUP(E$82,'Macrovascular risk factors'!$C$176:$O$188,$A104-2,0)</f>
        <v>0.19030057163931402</v>
      </c>
    </row>
    <row r="107" spans="1:5" x14ac:dyDescent="0.25">
      <c r="A107" s="62" t="s">
        <v>490</v>
      </c>
    </row>
    <row r="108" spans="1:5" x14ac:dyDescent="0.25">
      <c r="B108" s="63" t="s">
        <v>491</v>
      </c>
      <c r="C108">
        <f>VLOOKUP($C$94,'Education and psych_support'!$A$3:$L$187,4,0)</f>
        <v>273</v>
      </c>
      <c r="D108">
        <f>IF(C108=0,0,IF(C108&lt;5,"less than 5",C108))</f>
        <v>273</v>
      </c>
    </row>
    <row r="109" spans="1:5" x14ac:dyDescent="0.25">
      <c r="B109" s="63" t="s">
        <v>492</v>
      </c>
      <c r="C109">
        <f>VLOOKUP($C$94,'Education and psych_support'!$A$3:$L$187,6,0)</f>
        <v>19</v>
      </c>
      <c r="D109">
        <f>IF(C109=0,0,IF(C109&lt;5,"less than 5",C109))</f>
        <v>19</v>
      </c>
    </row>
    <row r="111" spans="1:5" x14ac:dyDescent="0.25">
      <c r="C111" t="str">
        <f>'Unit list'!$B$1</f>
        <v>PZ041</v>
      </c>
      <c r="D111" t="str">
        <f>'Unit list'!$D$1</f>
        <v>East of England</v>
      </c>
      <c r="E111" t="s">
        <v>360</v>
      </c>
    </row>
    <row r="112" spans="1:5" x14ac:dyDescent="0.25">
      <c r="A112">
        <v>5</v>
      </c>
      <c r="B112" s="117" t="s">
        <v>478</v>
      </c>
      <c r="C112" s="69">
        <f>IF(VLOOKUP(C$94,'Education and psych_support'!$A$3:$L$187,$A112,0)="*",#N/A,VLOOKUP(C$94,'Education and psych_support'!$A$3:$L$187,$A112,0))</f>
        <v>7.3260073260073263E-2</v>
      </c>
      <c r="D112" s="69">
        <f>VLOOKUP(D$82,'Education and psych_support'!$C$176:$L$187,$A112-2,0)</f>
        <v>0.67186484730344376</v>
      </c>
      <c r="E112" s="69">
        <f>VLOOKUP(E$82,'Education and psych_support'!$C$176:$L$188,$A112-2,0)</f>
        <v>0.70957034851558176</v>
      </c>
    </row>
    <row r="113" spans="1:5" x14ac:dyDescent="0.25">
      <c r="A113">
        <v>7</v>
      </c>
      <c r="B113" s="129" t="s">
        <v>508</v>
      </c>
      <c r="C113" s="69">
        <f>IF(VLOOKUP(C$94,'Education and psych_support'!$A$3:$L$187,$A113,0)="*",#N/A,VLOOKUP(C$94,'Education and psych_support'!$A$3:$L$187,$A113,0))</f>
        <v>0.8421052631578948</v>
      </c>
      <c r="D113" s="69">
        <f>VLOOKUP(D$82,'Education and psych_support'!$C$176:$L$187,$A113-2,0)</f>
        <v>0.54491315136476426</v>
      </c>
      <c r="E113" s="69">
        <f>VLOOKUP(E$82,'Education and psych_support'!$C$176:$L$188,$A113-2,0)</f>
        <v>0.59654302431692519</v>
      </c>
    </row>
    <row r="114" spans="1:5" x14ac:dyDescent="0.25">
      <c r="A114">
        <v>8</v>
      </c>
      <c r="B114" s="129" t="s">
        <v>509</v>
      </c>
      <c r="C114" s="69" t="e">
        <f>IF(VLOOKUP(C$94,'Education and psych_support'!$A$3:$L$187,$A114,0)="*",#N/A,VLOOKUP(C$94,'Education and psych_support'!$A$3:$L$187,$A114,0))</f>
        <v>#N/A</v>
      </c>
      <c r="D114" s="69">
        <f>VLOOKUP(D$82,'Education and psych_support'!$C$176:$L$187,$A114-2,0)</f>
        <v>0.41538461538461541</v>
      </c>
      <c r="E114" s="69">
        <f>VLOOKUP(E$82,'Education and psych_support'!$C$176:$L$188,$A114-2,0)</f>
        <v>0.30017714316388427</v>
      </c>
    </row>
    <row r="115" spans="1:5" x14ac:dyDescent="0.25">
      <c r="A115">
        <v>10</v>
      </c>
      <c r="B115" s="130" t="s">
        <v>510</v>
      </c>
      <c r="C115" s="69">
        <f>IF(VLOOKUP(C$94,'Education and psych_support'!$A$3:$L$187,$A115,0)="*",#N/A,VLOOKUP(C$94,'Education and psych_support'!$A$3:$L$187,$A115,0))</f>
        <v>0</v>
      </c>
      <c r="D115" s="69">
        <f>VLOOKUP(D$82,'Education and psych_support'!$C$176:$L$187,$A115-2,0)</f>
        <v>1.7866004962779156E-2</v>
      </c>
      <c r="E115" s="69">
        <f>VLOOKUP(E$82,'Education and psych_support'!$C$176:$L$188,$A115-2,0)</f>
        <v>4.2353320092329165E-2</v>
      </c>
    </row>
    <row r="118" spans="1:5" x14ac:dyDescent="0.25">
      <c r="A118" s="62" t="s">
        <v>389</v>
      </c>
    </row>
    <row r="119" spans="1:5" x14ac:dyDescent="0.25">
      <c r="B119" s="63" t="s">
        <v>493</v>
      </c>
      <c r="C119">
        <f>VLOOKUP($C$122,'Thyroid+coeliac disease'!$A$3:$G$187,4,0)</f>
        <v>273</v>
      </c>
      <c r="D119">
        <f>IF(C119=0,0,IF(C119="*","less than 5",C119))</f>
        <v>273</v>
      </c>
    </row>
    <row r="120" spans="1:5" x14ac:dyDescent="0.25">
      <c r="B120" s="63" t="s">
        <v>494</v>
      </c>
      <c r="C120">
        <f>VLOOKUP($C$122,'Thyroid+coeliac disease'!$A$3:$G$187,6,0)</f>
        <v>20</v>
      </c>
      <c r="D120">
        <f>IF('Unit list'!B1="PZ074","not reported due to errors in data submitted",IF(C120=0,0,IF(C120="*","less than 5",C120)))</f>
        <v>20</v>
      </c>
    </row>
    <row r="122" spans="1:5" x14ac:dyDescent="0.25">
      <c r="C122" t="str">
        <f>'Unit list'!$B$1</f>
        <v>PZ041</v>
      </c>
      <c r="D122" t="str">
        <f>'Unit list'!$D$1</f>
        <v>East of England</v>
      </c>
      <c r="E122" t="s">
        <v>360</v>
      </c>
    </row>
    <row r="123" spans="1:5" x14ac:dyDescent="0.25">
      <c r="A123">
        <v>5</v>
      </c>
      <c r="B123" s="63" t="s">
        <v>432</v>
      </c>
      <c r="C123" s="69" t="e">
        <f>IF(VLOOKUP(C$122,'Thyroid+coeliac disease'!$A$3:$G$187,'Chart data'!$A123,0)="*",#N/A,VLOOKUP(C$122,'Thyroid+coeliac disease'!$A$3:$G$187,'Chart data'!$A123,0))</f>
        <v>#N/A</v>
      </c>
      <c r="D123" s="69">
        <f>VLOOKUP(D$122,'Thyroid+coeliac disease'!$C$176:$G$187,'Chart data'!$A123-2,0)</f>
        <v>3.3462033462033462E-2</v>
      </c>
      <c r="E123" s="69">
        <f>VLOOKUP(E$122,'Thyroid+coeliac disease'!$C$176:$G$188,'Chart data'!$A123-2,0)</f>
        <v>3.5000000000000003E-2</v>
      </c>
    </row>
    <row r="124" spans="1:5" x14ac:dyDescent="0.25">
      <c r="A124">
        <v>7</v>
      </c>
      <c r="B124" s="116" t="s">
        <v>433</v>
      </c>
      <c r="C124" s="69">
        <f>IF(VLOOKUP(C$122,'Thyroid+coeliac disease'!$A$3:$G$187,'Chart data'!$A124,0)="*",#N/A,VLOOKUP(C$122,'Thyroid+coeliac disease'!$A$3:$G$187,'Chart data'!$A124,0))</f>
        <v>0</v>
      </c>
      <c r="D124" s="69">
        <f>VLOOKUP(D$122,'Thyroid+coeliac disease'!$C$176:$G$187,'Chart data'!$A124-2,0)</f>
        <v>4.7397376216673719E-2</v>
      </c>
      <c r="E124" s="69">
        <f>VLOOKUP(E$122,'Thyroid+coeliac disease'!$C$176:$G$188,'Chart data'!$A124-2,0)</f>
        <v>0.04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90" zoomScaleNormal="100" workbookViewId="0">
      <selection activeCell="D102" sqref="D102"/>
    </sheetView>
  </sheetViews>
  <sheetFormatPr defaultRowHeight="15" x14ac:dyDescent="0.25"/>
  <cols>
    <col min="1" max="1" width="9.140625" customWidth="1"/>
    <col min="2" max="2" width="9.5703125" style="4" bestFit="1" customWidth="1"/>
    <col min="3" max="3" width="212.42578125" style="4" bestFit="1" customWidth="1"/>
    <col min="4" max="4" width="21.140625" style="4" bestFit="1" customWidth="1"/>
  </cols>
  <sheetData>
    <row r="1" spans="1:5" x14ac:dyDescent="0.25">
      <c r="A1" t="str">
        <f>"*"&amp;B1&amp;"*"</f>
        <v>*PZ041*</v>
      </c>
      <c r="B1" s="3" t="str">
        <f>VLOOKUP(B2,A4:B176,2,0)</f>
        <v>PZ041</v>
      </c>
      <c r="C1" s="4" t="str">
        <f>VLOOKUP($B$1,$B$4:$D$176,2,0)</f>
        <v>Addenbrooke's Hospital, Cambridge, Cambridge University Hospitals NHS FT</v>
      </c>
      <c r="D1" s="4" t="str">
        <f>VLOOKUP($B$1,$B$4:$D$176,3,0)</f>
        <v>East of England</v>
      </c>
      <c r="E1" t="str">
        <f>"Units in "&amp;D1</f>
        <v>Units in East of England</v>
      </c>
    </row>
    <row r="2" spans="1:5" x14ac:dyDescent="0.25">
      <c r="B2" s="4">
        <v>1</v>
      </c>
    </row>
    <row r="3" spans="1:5" x14ac:dyDescent="0.25">
      <c r="B3" s="5" t="s">
        <v>0</v>
      </c>
      <c r="C3" s="6" t="s">
        <v>1</v>
      </c>
      <c r="D3" s="6" t="s">
        <v>2</v>
      </c>
    </row>
    <row r="4" spans="1:5" x14ac:dyDescent="0.25">
      <c r="A4">
        <v>1</v>
      </c>
      <c r="B4" s="3" t="s">
        <v>80</v>
      </c>
      <c r="C4" s="4" t="s">
        <v>81</v>
      </c>
      <c r="D4" s="4" t="s">
        <v>8</v>
      </c>
    </row>
    <row r="5" spans="1:5" x14ac:dyDescent="0.25">
      <c r="A5">
        <f>A4+1</f>
        <v>2</v>
      </c>
      <c r="B5" s="3" t="s">
        <v>86</v>
      </c>
      <c r="C5" s="4" t="s">
        <v>87</v>
      </c>
      <c r="D5" s="4" t="s">
        <v>11</v>
      </c>
    </row>
    <row r="6" spans="1:5" x14ac:dyDescent="0.25">
      <c r="A6">
        <f t="shared" ref="A6:A69" si="0">A5+1</f>
        <v>3</v>
      </c>
      <c r="B6" s="3" t="s">
        <v>127</v>
      </c>
      <c r="C6" s="4" t="s">
        <v>128</v>
      </c>
      <c r="D6" s="4" t="s">
        <v>24</v>
      </c>
    </row>
    <row r="7" spans="1:5" x14ac:dyDescent="0.25">
      <c r="A7">
        <f t="shared" si="0"/>
        <v>4</v>
      </c>
      <c r="B7" s="3" t="s">
        <v>125</v>
      </c>
      <c r="C7" s="4" t="s">
        <v>126</v>
      </c>
      <c r="D7" s="4" t="s">
        <v>69</v>
      </c>
    </row>
    <row r="8" spans="1:5" x14ac:dyDescent="0.25">
      <c r="A8">
        <f t="shared" si="0"/>
        <v>5</v>
      </c>
      <c r="B8" s="3" t="s">
        <v>268</v>
      </c>
      <c r="C8" s="4" t="s">
        <v>269</v>
      </c>
      <c r="D8" s="4" t="s">
        <v>24</v>
      </c>
    </row>
    <row r="9" spans="1:5" x14ac:dyDescent="0.25">
      <c r="A9">
        <f t="shared" si="0"/>
        <v>6</v>
      </c>
      <c r="B9" s="3" t="s">
        <v>29</v>
      </c>
      <c r="C9" s="4" t="s">
        <v>30</v>
      </c>
      <c r="D9" s="4" t="s">
        <v>31</v>
      </c>
    </row>
    <row r="10" spans="1:5" x14ac:dyDescent="0.25">
      <c r="A10">
        <f t="shared" si="0"/>
        <v>7</v>
      </c>
      <c r="B10" s="3" t="s">
        <v>239</v>
      </c>
      <c r="C10" s="4" t="s">
        <v>240</v>
      </c>
      <c r="D10" s="4" t="s">
        <v>11</v>
      </c>
    </row>
    <row r="11" spans="1:5" x14ac:dyDescent="0.25">
      <c r="A11">
        <f t="shared" si="0"/>
        <v>8</v>
      </c>
      <c r="B11" s="3" t="s">
        <v>42</v>
      </c>
      <c r="C11" s="4" t="s">
        <v>43</v>
      </c>
      <c r="D11" s="4" t="s">
        <v>8</v>
      </c>
    </row>
    <row r="12" spans="1:5" x14ac:dyDescent="0.25">
      <c r="A12">
        <f t="shared" si="0"/>
        <v>9</v>
      </c>
      <c r="B12" s="3" t="s">
        <v>36</v>
      </c>
      <c r="C12" s="4" t="s">
        <v>37</v>
      </c>
      <c r="D12" s="4" t="s">
        <v>11</v>
      </c>
    </row>
    <row r="13" spans="1:5" x14ac:dyDescent="0.25">
      <c r="A13">
        <f t="shared" si="0"/>
        <v>10</v>
      </c>
      <c r="B13" s="3" t="s">
        <v>332</v>
      </c>
      <c r="C13" s="4" t="s">
        <v>333</v>
      </c>
      <c r="D13" s="4" t="s">
        <v>8</v>
      </c>
    </row>
    <row r="14" spans="1:5" x14ac:dyDescent="0.25">
      <c r="A14">
        <f t="shared" si="0"/>
        <v>11</v>
      </c>
      <c r="B14" s="3" t="s">
        <v>350</v>
      </c>
      <c r="C14" s="52" t="s">
        <v>881</v>
      </c>
      <c r="D14" s="4" t="s">
        <v>31</v>
      </c>
    </row>
    <row r="15" spans="1:5" x14ac:dyDescent="0.25">
      <c r="A15">
        <f t="shared" si="0"/>
        <v>12</v>
      </c>
      <c r="B15" s="3" t="s">
        <v>175</v>
      </c>
      <c r="C15" s="4" t="s">
        <v>176</v>
      </c>
      <c r="D15" s="4" t="s">
        <v>69</v>
      </c>
    </row>
    <row r="16" spans="1:5" x14ac:dyDescent="0.25">
      <c r="A16">
        <f t="shared" si="0"/>
        <v>13</v>
      </c>
      <c r="B16" s="3" t="s">
        <v>78</v>
      </c>
      <c r="C16" s="4" t="s">
        <v>79</v>
      </c>
      <c r="D16" s="4" t="s">
        <v>69</v>
      </c>
    </row>
    <row r="17" spans="1:4" x14ac:dyDescent="0.25">
      <c r="A17">
        <f t="shared" si="0"/>
        <v>14</v>
      </c>
      <c r="B17" s="3" t="s">
        <v>226</v>
      </c>
      <c r="C17" s="4" t="s">
        <v>227</v>
      </c>
      <c r="D17" s="4" t="s">
        <v>110</v>
      </c>
    </row>
    <row r="18" spans="1:4" x14ac:dyDescent="0.25">
      <c r="A18">
        <f t="shared" si="0"/>
        <v>15</v>
      </c>
      <c r="B18" s="3" t="s">
        <v>296</v>
      </c>
      <c r="C18" s="4" t="s">
        <v>297</v>
      </c>
      <c r="D18" s="4" t="s">
        <v>5</v>
      </c>
    </row>
    <row r="19" spans="1:4" x14ac:dyDescent="0.25">
      <c r="A19">
        <f t="shared" si="0"/>
        <v>16</v>
      </c>
      <c r="B19" s="3" t="s">
        <v>270</v>
      </c>
      <c r="C19" s="4" t="s">
        <v>271</v>
      </c>
      <c r="D19" s="4" t="s">
        <v>8</v>
      </c>
    </row>
    <row r="20" spans="1:4" x14ac:dyDescent="0.25">
      <c r="A20">
        <f t="shared" si="0"/>
        <v>17</v>
      </c>
      <c r="B20" s="3" t="s">
        <v>32</v>
      </c>
      <c r="C20" s="4" t="s">
        <v>33</v>
      </c>
      <c r="D20" s="4" t="s">
        <v>31</v>
      </c>
    </row>
    <row r="21" spans="1:4" x14ac:dyDescent="0.25">
      <c r="A21">
        <f t="shared" si="0"/>
        <v>18</v>
      </c>
      <c r="B21" s="3" t="s">
        <v>208</v>
      </c>
      <c r="C21" s="4" t="s">
        <v>209</v>
      </c>
      <c r="D21" s="4" t="s">
        <v>31</v>
      </c>
    </row>
    <row r="22" spans="1:4" x14ac:dyDescent="0.25">
      <c r="A22">
        <f t="shared" si="0"/>
        <v>19</v>
      </c>
      <c r="B22" s="3" t="s">
        <v>358</v>
      </c>
      <c r="C22" s="4" t="s">
        <v>359</v>
      </c>
      <c r="D22" s="4" t="s">
        <v>110</v>
      </c>
    </row>
    <row r="23" spans="1:4" x14ac:dyDescent="0.25">
      <c r="A23">
        <f t="shared" si="0"/>
        <v>20</v>
      </c>
      <c r="B23" s="3" t="s">
        <v>113</v>
      </c>
      <c r="C23" s="4" t="s">
        <v>114</v>
      </c>
      <c r="D23" s="4" t="s">
        <v>14</v>
      </c>
    </row>
    <row r="24" spans="1:4" x14ac:dyDescent="0.25">
      <c r="A24">
        <f t="shared" si="0"/>
        <v>21</v>
      </c>
      <c r="B24" s="3" t="s">
        <v>157</v>
      </c>
      <c r="C24" s="4" t="s">
        <v>158</v>
      </c>
      <c r="D24" s="4" t="s">
        <v>69</v>
      </c>
    </row>
    <row r="25" spans="1:4" x14ac:dyDescent="0.25">
      <c r="A25">
        <f t="shared" si="0"/>
        <v>22</v>
      </c>
      <c r="B25" s="3" t="s">
        <v>131</v>
      </c>
      <c r="C25" s="4" t="s">
        <v>132</v>
      </c>
      <c r="D25" s="4" t="s">
        <v>8</v>
      </c>
    </row>
    <row r="26" spans="1:4" x14ac:dyDescent="0.25">
      <c r="A26">
        <f t="shared" si="0"/>
        <v>23</v>
      </c>
      <c r="B26" s="3" t="s">
        <v>346</v>
      </c>
      <c r="C26" s="4" t="s">
        <v>347</v>
      </c>
      <c r="D26" s="4" t="s">
        <v>31</v>
      </c>
    </row>
    <row r="27" spans="1:4" x14ac:dyDescent="0.25">
      <c r="A27">
        <f t="shared" si="0"/>
        <v>24</v>
      </c>
      <c r="B27" s="3" t="s">
        <v>286</v>
      </c>
      <c r="C27" s="4" t="s">
        <v>287</v>
      </c>
      <c r="D27" s="4" t="s">
        <v>24</v>
      </c>
    </row>
    <row r="28" spans="1:4" x14ac:dyDescent="0.25">
      <c r="A28">
        <f t="shared" si="0"/>
        <v>25</v>
      </c>
      <c r="B28" s="3" t="s">
        <v>256</v>
      </c>
      <c r="C28" s="164" t="s">
        <v>889</v>
      </c>
      <c r="D28" s="4" t="s">
        <v>50</v>
      </c>
    </row>
    <row r="29" spans="1:4" x14ac:dyDescent="0.25">
      <c r="A29">
        <f t="shared" si="0"/>
        <v>26</v>
      </c>
      <c r="B29" s="3" t="s">
        <v>115</v>
      </c>
      <c r="C29" s="1" t="s">
        <v>116</v>
      </c>
      <c r="D29" s="4" t="s">
        <v>69</v>
      </c>
    </row>
    <row r="30" spans="1:4" x14ac:dyDescent="0.25">
      <c r="A30">
        <f t="shared" si="0"/>
        <v>27</v>
      </c>
      <c r="B30" s="3" t="s">
        <v>111</v>
      </c>
      <c r="C30" s="7" t="s">
        <v>112</v>
      </c>
      <c r="D30" s="4" t="s">
        <v>31</v>
      </c>
    </row>
    <row r="31" spans="1:4" x14ac:dyDescent="0.25">
      <c r="A31">
        <f t="shared" si="0"/>
        <v>28</v>
      </c>
      <c r="B31" s="3" t="s">
        <v>241</v>
      </c>
      <c r="C31" s="7" t="s">
        <v>887</v>
      </c>
      <c r="D31" s="4" t="s">
        <v>50</v>
      </c>
    </row>
    <row r="32" spans="1:4" x14ac:dyDescent="0.25">
      <c r="A32">
        <f t="shared" si="0"/>
        <v>29</v>
      </c>
      <c r="B32" s="3" t="s">
        <v>191</v>
      </c>
      <c r="C32" s="4" t="s">
        <v>192</v>
      </c>
      <c r="D32" s="4" t="s">
        <v>31</v>
      </c>
    </row>
    <row r="33" spans="1:4" x14ac:dyDescent="0.25">
      <c r="A33">
        <f t="shared" si="0"/>
        <v>30</v>
      </c>
      <c r="B33" s="3" t="s">
        <v>15</v>
      </c>
      <c r="C33" s="4" t="s">
        <v>16</v>
      </c>
      <c r="D33" s="4" t="s">
        <v>14</v>
      </c>
    </row>
    <row r="34" spans="1:4" x14ac:dyDescent="0.25">
      <c r="A34">
        <f t="shared" si="0"/>
        <v>31</v>
      </c>
      <c r="B34" s="3" t="s">
        <v>155</v>
      </c>
      <c r="C34" s="4" t="s">
        <v>156</v>
      </c>
      <c r="D34" s="4" t="s">
        <v>110</v>
      </c>
    </row>
    <row r="35" spans="1:4" x14ac:dyDescent="0.25">
      <c r="A35">
        <f t="shared" si="0"/>
        <v>32</v>
      </c>
      <c r="B35" s="3" t="s">
        <v>342</v>
      </c>
      <c r="C35" s="4" t="s">
        <v>343</v>
      </c>
      <c r="D35" s="4" t="s">
        <v>11</v>
      </c>
    </row>
    <row r="36" spans="1:4" x14ac:dyDescent="0.25">
      <c r="A36">
        <f t="shared" si="0"/>
        <v>33</v>
      </c>
      <c r="B36" s="3" t="s">
        <v>44</v>
      </c>
      <c r="C36" s="4" t="s">
        <v>45</v>
      </c>
      <c r="D36" s="4" t="s">
        <v>11</v>
      </c>
    </row>
    <row r="37" spans="1:4" x14ac:dyDescent="0.25">
      <c r="A37">
        <f t="shared" si="0"/>
        <v>34</v>
      </c>
      <c r="B37" s="3" t="s">
        <v>17</v>
      </c>
      <c r="C37" s="4" t="s">
        <v>18</v>
      </c>
      <c r="D37" s="4" t="s">
        <v>11</v>
      </c>
    </row>
    <row r="38" spans="1:4" x14ac:dyDescent="0.25">
      <c r="A38">
        <f t="shared" si="0"/>
        <v>35</v>
      </c>
      <c r="B38" s="3" t="s">
        <v>38</v>
      </c>
      <c r="C38" s="4" t="s">
        <v>39</v>
      </c>
      <c r="D38" s="4" t="s">
        <v>21</v>
      </c>
    </row>
    <row r="39" spans="1:4" x14ac:dyDescent="0.25">
      <c r="A39">
        <f t="shared" si="0"/>
        <v>36</v>
      </c>
      <c r="B39" s="3" t="s">
        <v>308</v>
      </c>
      <c r="C39" s="4" t="s">
        <v>309</v>
      </c>
      <c r="D39" s="4" t="s">
        <v>31</v>
      </c>
    </row>
    <row r="40" spans="1:4" x14ac:dyDescent="0.25">
      <c r="A40">
        <f t="shared" si="0"/>
        <v>37</v>
      </c>
      <c r="B40" s="3" t="s">
        <v>159</v>
      </c>
      <c r="C40" s="52" t="s">
        <v>883</v>
      </c>
      <c r="D40" s="4" t="s">
        <v>8</v>
      </c>
    </row>
    <row r="41" spans="1:4" x14ac:dyDescent="0.25">
      <c r="A41">
        <f t="shared" si="0"/>
        <v>38</v>
      </c>
      <c r="B41" s="3" t="s">
        <v>53</v>
      </c>
      <c r="C41" s="4" t="s">
        <v>54</v>
      </c>
      <c r="D41" s="4" t="s">
        <v>31</v>
      </c>
    </row>
    <row r="42" spans="1:4" x14ac:dyDescent="0.25">
      <c r="A42">
        <f t="shared" si="0"/>
        <v>39</v>
      </c>
      <c r="B42" s="3" t="s">
        <v>322</v>
      </c>
      <c r="C42" s="4" t="s">
        <v>323</v>
      </c>
      <c r="D42" s="4" t="s">
        <v>31</v>
      </c>
    </row>
    <row r="43" spans="1:4" x14ac:dyDescent="0.25">
      <c r="A43">
        <f t="shared" si="0"/>
        <v>40</v>
      </c>
      <c r="B43" s="3" t="s">
        <v>137</v>
      </c>
      <c r="C43" s="4" t="s">
        <v>138</v>
      </c>
      <c r="D43" s="4" t="s">
        <v>31</v>
      </c>
    </row>
    <row r="44" spans="1:4" x14ac:dyDescent="0.25">
      <c r="A44">
        <f t="shared" si="0"/>
        <v>41</v>
      </c>
      <c r="B44" s="3" t="s">
        <v>57</v>
      </c>
      <c r="C44" s="4" t="s">
        <v>58</v>
      </c>
      <c r="D44" s="4" t="s">
        <v>50</v>
      </c>
    </row>
    <row r="45" spans="1:4" x14ac:dyDescent="0.25">
      <c r="A45">
        <f t="shared" si="0"/>
        <v>42</v>
      </c>
      <c r="B45" s="3" t="s">
        <v>328</v>
      </c>
      <c r="C45" s="4" t="s">
        <v>329</v>
      </c>
      <c r="D45" s="4" t="s">
        <v>31</v>
      </c>
    </row>
    <row r="46" spans="1:4" x14ac:dyDescent="0.25">
      <c r="A46">
        <f t="shared" si="0"/>
        <v>43</v>
      </c>
      <c r="B46" s="3" t="s">
        <v>195</v>
      </c>
      <c r="C46" s="4" t="s">
        <v>196</v>
      </c>
      <c r="D46" s="4" t="s">
        <v>69</v>
      </c>
    </row>
    <row r="47" spans="1:4" x14ac:dyDescent="0.25">
      <c r="A47">
        <f t="shared" si="0"/>
        <v>44</v>
      </c>
      <c r="B47" s="3" t="s">
        <v>27</v>
      </c>
      <c r="C47" s="4" t="s">
        <v>28</v>
      </c>
      <c r="D47" s="4" t="s">
        <v>5</v>
      </c>
    </row>
    <row r="48" spans="1:4" x14ac:dyDescent="0.25">
      <c r="A48">
        <f t="shared" si="0"/>
        <v>45</v>
      </c>
      <c r="B48" s="3" t="s">
        <v>233</v>
      </c>
      <c r="C48" s="4" t="s">
        <v>234</v>
      </c>
      <c r="D48" s="4" t="s">
        <v>69</v>
      </c>
    </row>
    <row r="49" spans="1:4" x14ac:dyDescent="0.25">
      <c r="A49">
        <f t="shared" si="0"/>
        <v>46</v>
      </c>
      <c r="B49" s="3" t="s">
        <v>264</v>
      </c>
      <c r="C49" s="4" t="s">
        <v>265</v>
      </c>
      <c r="D49" s="4" t="s">
        <v>14</v>
      </c>
    </row>
    <row r="50" spans="1:4" x14ac:dyDescent="0.25">
      <c r="A50">
        <f t="shared" si="0"/>
        <v>47</v>
      </c>
      <c r="B50" s="3" t="s">
        <v>312</v>
      </c>
      <c r="C50" s="4" t="s">
        <v>313</v>
      </c>
      <c r="D50" s="4" t="s">
        <v>31</v>
      </c>
    </row>
    <row r="51" spans="1:4" x14ac:dyDescent="0.25">
      <c r="A51">
        <f t="shared" si="0"/>
        <v>48</v>
      </c>
      <c r="B51" s="3" t="s">
        <v>334</v>
      </c>
      <c r="C51" s="4" t="s">
        <v>335</v>
      </c>
      <c r="D51" s="4" t="s">
        <v>110</v>
      </c>
    </row>
    <row r="52" spans="1:4" x14ac:dyDescent="0.25">
      <c r="A52">
        <f t="shared" si="0"/>
        <v>49</v>
      </c>
      <c r="B52" s="3" t="s">
        <v>206</v>
      </c>
      <c r="C52" s="4" t="s">
        <v>207</v>
      </c>
      <c r="D52" s="4" t="s">
        <v>11</v>
      </c>
    </row>
    <row r="53" spans="1:4" x14ac:dyDescent="0.25">
      <c r="A53">
        <f t="shared" si="0"/>
        <v>50</v>
      </c>
      <c r="B53" s="3" t="s">
        <v>181</v>
      </c>
      <c r="C53" s="4" t="s">
        <v>182</v>
      </c>
      <c r="D53" s="4" t="s">
        <v>69</v>
      </c>
    </row>
    <row r="54" spans="1:4" x14ac:dyDescent="0.25">
      <c r="A54">
        <f t="shared" si="0"/>
        <v>51</v>
      </c>
      <c r="B54" s="3" t="s">
        <v>165</v>
      </c>
      <c r="C54" s="4" t="s">
        <v>166</v>
      </c>
      <c r="D54" s="4" t="s">
        <v>31</v>
      </c>
    </row>
    <row r="55" spans="1:4" x14ac:dyDescent="0.25">
      <c r="A55">
        <f t="shared" si="0"/>
        <v>52</v>
      </c>
      <c r="B55" s="3" t="s">
        <v>143</v>
      </c>
      <c r="C55" s="4" t="s">
        <v>144</v>
      </c>
      <c r="D55" s="4" t="s">
        <v>8</v>
      </c>
    </row>
    <row r="56" spans="1:4" x14ac:dyDescent="0.25">
      <c r="A56">
        <f t="shared" si="0"/>
        <v>53</v>
      </c>
      <c r="B56" s="3" t="s">
        <v>298</v>
      </c>
      <c r="C56" s="4" t="s">
        <v>299</v>
      </c>
      <c r="D56" s="4" t="s">
        <v>11</v>
      </c>
    </row>
    <row r="57" spans="1:4" x14ac:dyDescent="0.25">
      <c r="A57">
        <f t="shared" si="0"/>
        <v>54</v>
      </c>
      <c r="B57" s="3" t="s">
        <v>55</v>
      </c>
      <c r="C57" s="4" t="s">
        <v>56</v>
      </c>
      <c r="D57" s="4" t="s">
        <v>11</v>
      </c>
    </row>
    <row r="58" spans="1:4" x14ac:dyDescent="0.25">
      <c r="A58">
        <f t="shared" si="0"/>
        <v>55</v>
      </c>
      <c r="B58" s="3" t="s">
        <v>290</v>
      </c>
      <c r="C58" s="4" t="s">
        <v>291</v>
      </c>
      <c r="D58" s="4" t="s">
        <v>8</v>
      </c>
    </row>
    <row r="59" spans="1:4" x14ac:dyDescent="0.25">
      <c r="A59">
        <f t="shared" si="0"/>
        <v>56</v>
      </c>
      <c r="B59" s="3" t="s">
        <v>214</v>
      </c>
      <c r="C59" s="4" t="s">
        <v>215</v>
      </c>
      <c r="D59" s="4" t="s">
        <v>50</v>
      </c>
    </row>
    <row r="60" spans="1:4" x14ac:dyDescent="0.25">
      <c r="A60">
        <f t="shared" si="0"/>
        <v>57</v>
      </c>
      <c r="B60" s="3" t="s">
        <v>202</v>
      </c>
      <c r="C60" s="4" t="s">
        <v>203</v>
      </c>
      <c r="D60" s="4" t="s">
        <v>8</v>
      </c>
    </row>
    <row r="61" spans="1:4" x14ac:dyDescent="0.25">
      <c r="A61">
        <f t="shared" si="0"/>
        <v>58</v>
      </c>
      <c r="B61" s="3" t="s">
        <v>19</v>
      </c>
      <c r="C61" s="4" t="s">
        <v>20</v>
      </c>
      <c r="D61" s="4" t="s">
        <v>21</v>
      </c>
    </row>
    <row r="62" spans="1:4" x14ac:dyDescent="0.25">
      <c r="A62">
        <f t="shared" si="0"/>
        <v>59</v>
      </c>
      <c r="B62" s="3" t="s">
        <v>276</v>
      </c>
      <c r="C62" s="4" t="s">
        <v>277</v>
      </c>
      <c r="D62" s="4" t="s">
        <v>14</v>
      </c>
    </row>
    <row r="63" spans="1:4" x14ac:dyDescent="0.25">
      <c r="A63">
        <f t="shared" si="0"/>
        <v>60</v>
      </c>
      <c r="B63" s="3" t="s">
        <v>139</v>
      </c>
      <c r="C63" s="4" t="s">
        <v>140</v>
      </c>
      <c r="D63" s="4" t="s">
        <v>69</v>
      </c>
    </row>
    <row r="64" spans="1:4" x14ac:dyDescent="0.25">
      <c r="A64">
        <f t="shared" si="0"/>
        <v>61</v>
      </c>
      <c r="B64" s="3" t="s">
        <v>324</v>
      </c>
      <c r="C64" s="4" t="s">
        <v>325</v>
      </c>
      <c r="D64" s="4" t="s">
        <v>31</v>
      </c>
    </row>
    <row r="65" spans="1:4" x14ac:dyDescent="0.25">
      <c r="A65">
        <f t="shared" si="0"/>
        <v>62</v>
      </c>
      <c r="B65" s="3" t="s">
        <v>288</v>
      </c>
      <c r="C65" s="4" t="s">
        <v>289</v>
      </c>
      <c r="D65" s="4" t="s">
        <v>14</v>
      </c>
    </row>
    <row r="66" spans="1:4" x14ac:dyDescent="0.25">
      <c r="A66">
        <f t="shared" si="0"/>
        <v>63</v>
      </c>
      <c r="B66" s="3" t="s">
        <v>102</v>
      </c>
      <c r="C66" s="4" t="s">
        <v>103</v>
      </c>
      <c r="D66" s="4" t="s">
        <v>31</v>
      </c>
    </row>
    <row r="67" spans="1:4" x14ac:dyDescent="0.25">
      <c r="A67">
        <f t="shared" si="0"/>
        <v>64</v>
      </c>
      <c r="B67" s="3" t="s">
        <v>163</v>
      </c>
      <c r="C67" s="4" t="s">
        <v>164</v>
      </c>
      <c r="D67" s="4" t="s">
        <v>11</v>
      </c>
    </row>
    <row r="68" spans="1:4" x14ac:dyDescent="0.25">
      <c r="A68">
        <f t="shared" si="0"/>
        <v>65</v>
      </c>
      <c r="B68" s="3" t="s">
        <v>98</v>
      </c>
      <c r="C68" s="4" t="s">
        <v>99</v>
      </c>
      <c r="D68" s="4" t="s">
        <v>14</v>
      </c>
    </row>
    <row r="69" spans="1:4" x14ac:dyDescent="0.25">
      <c r="A69">
        <f t="shared" si="0"/>
        <v>66</v>
      </c>
      <c r="B69" s="3" t="s">
        <v>61</v>
      </c>
      <c r="C69" s="4" t="s">
        <v>62</v>
      </c>
      <c r="D69" s="4" t="s">
        <v>24</v>
      </c>
    </row>
    <row r="70" spans="1:4" x14ac:dyDescent="0.25">
      <c r="A70">
        <f t="shared" ref="A70:A133" si="1">A69+1</f>
        <v>67</v>
      </c>
      <c r="B70" s="3" t="s">
        <v>88</v>
      </c>
      <c r="C70" s="4" t="s">
        <v>89</v>
      </c>
      <c r="D70" s="4" t="s">
        <v>14</v>
      </c>
    </row>
    <row r="71" spans="1:4" x14ac:dyDescent="0.25">
      <c r="A71">
        <f t="shared" si="1"/>
        <v>68</v>
      </c>
      <c r="B71" s="3" t="s">
        <v>25</v>
      </c>
      <c r="C71" s="4" t="s">
        <v>26</v>
      </c>
      <c r="D71" s="4" t="s">
        <v>8</v>
      </c>
    </row>
    <row r="72" spans="1:4" x14ac:dyDescent="0.25">
      <c r="A72">
        <f t="shared" si="1"/>
        <v>69</v>
      </c>
      <c r="B72" s="3" t="s">
        <v>22</v>
      </c>
      <c r="C72" s="4" t="s">
        <v>23</v>
      </c>
      <c r="D72" s="4" t="s">
        <v>24</v>
      </c>
    </row>
    <row r="73" spans="1:4" x14ac:dyDescent="0.25">
      <c r="A73">
        <f t="shared" si="1"/>
        <v>70</v>
      </c>
      <c r="B73" s="3" t="s">
        <v>284</v>
      </c>
      <c r="C73" s="4" t="s">
        <v>285</v>
      </c>
      <c r="D73" s="4" t="s">
        <v>69</v>
      </c>
    </row>
    <row r="74" spans="1:4" x14ac:dyDescent="0.25">
      <c r="A74">
        <f t="shared" si="1"/>
        <v>71</v>
      </c>
      <c r="B74" s="3" t="s">
        <v>200</v>
      </c>
      <c r="C74" s="4" t="s">
        <v>201</v>
      </c>
      <c r="D74" s="4" t="s">
        <v>31</v>
      </c>
    </row>
    <row r="75" spans="1:4" x14ac:dyDescent="0.25">
      <c r="A75">
        <f t="shared" si="1"/>
        <v>72</v>
      </c>
      <c r="B75" s="3" t="s">
        <v>235</v>
      </c>
      <c r="C75" s="4" t="s">
        <v>236</v>
      </c>
      <c r="D75" s="4" t="s">
        <v>21</v>
      </c>
    </row>
    <row r="76" spans="1:4" x14ac:dyDescent="0.25">
      <c r="A76">
        <f t="shared" si="1"/>
        <v>73</v>
      </c>
      <c r="B76" s="3" t="s">
        <v>3</v>
      </c>
      <c r="C76" s="4" t="s">
        <v>4</v>
      </c>
      <c r="D76" s="4" t="s">
        <v>5</v>
      </c>
    </row>
    <row r="77" spans="1:4" x14ac:dyDescent="0.25">
      <c r="A77">
        <f t="shared" si="1"/>
        <v>74</v>
      </c>
      <c r="B77" s="3" t="s">
        <v>222</v>
      </c>
      <c r="C77" s="4" t="s">
        <v>223</v>
      </c>
      <c r="D77" s="4" t="s">
        <v>110</v>
      </c>
    </row>
    <row r="78" spans="1:4" x14ac:dyDescent="0.25">
      <c r="A78">
        <f t="shared" si="1"/>
        <v>75</v>
      </c>
      <c r="B78" s="3" t="s">
        <v>310</v>
      </c>
      <c r="C78" s="4" t="s">
        <v>311</v>
      </c>
      <c r="D78" s="4" t="s">
        <v>5</v>
      </c>
    </row>
    <row r="79" spans="1:4" x14ac:dyDescent="0.25">
      <c r="A79">
        <f t="shared" si="1"/>
        <v>76</v>
      </c>
      <c r="B79" s="3" t="s">
        <v>92</v>
      </c>
      <c r="C79" s="4" t="s">
        <v>93</v>
      </c>
      <c r="D79" s="4" t="s">
        <v>5</v>
      </c>
    </row>
    <row r="80" spans="1:4" x14ac:dyDescent="0.25">
      <c r="A80">
        <f t="shared" si="1"/>
        <v>77</v>
      </c>
      <c r="B80" s="3" t="s">
        <v>336</v>
      </c>
      <c r="C80" s="4" t="s">
        <v>337</v>
      </c>
      <c r="D80" s="4" t="s">
        <v>69</v>
      </c>
    </row>
    <row r="81" spans="1:4" x14ac:dyDescent="0.25">
      <c r="A81">
        <f t="shared" si="1"/>
        <v>78</v>
      </c>
      <c r="B81" s="3" t="s">
        <v>104</v>
      </c>
      <c r="C81" s="7" t="s">
        <v>105</v>
      </c>
      <c r="D81" s="4" t="s">
        <v>31</v>
      </c>
    </row>
    <row r="82" spans="1:4" x14ac:dyDescent="0.25">
      <c r="A82">
        <f t="shared" si="1"/>
        <v>79</v>
      </c>
      <c r="B82" s="3" t="s">
        <v>6</v>
      </c>
      <c r="C82" s="4" t="s">
        <v>7</v>
      </c>
      <c r="D82" s="4" t="s">
        <v>8</v>
      </c>
    </row>
    <row r="83" spans="1:4" x14ac:dyDescent="0.25">
      <c r="A83">
        <f t="shared" si="1"/>
        <v>80</v>
      </c>
      <c r="B83" s="3" t="s">
        <v>161</v>
      </c>
      <c r="C83" s="4" t="s">
        <v>162</v>
      </c>
      <c r="D83" s="4" t="s">
        <v>110</v>
      </c>
    </row>
    <row r="84" spans="1:4" x14ac:dyDescent="0.25">
      <c r="A84">
        <f t="shared" si="1"/>
        <v>81</v>
      </c>
      <c r="B84" s="3" t="s">
        <v>254</v>
      </c>
      <c r="C84" s="4" t="s">
        <v>255</v>
      </c>
      <c r="D84" s="4" t="s">
        <v>21</v>
      </c>
    </row>
    <row r="85" spans="1:4" x14ac:dyDescent="0.25">
      <c r="A85">
        <f t="shared" si="1"/>
        <v>82</v>
      </c>
      <c r="B85" s="3" t="s">
        <v>314</v>
      </c>
      <c r="C85" s="4" t="s">
        <v>315</v>
      </c>
      <c r="D85" s="4" t="s">
        <v>31</v>
      </c>
    </row>
    <row r="86" spans="1:4" x14ac:dyDescent="0.25">
      <c r="A86">
        <f t="shared" si="1"/>
        <v>83</v>
      </c>
      <c r="B86" s="3" t="s">
        <v>258</v>
      </c>
      <c r="C86" s="4" t="s">
        <v>892</v>
      </c>
      <c r="D86" s="4" t="s">
        <v>50</v>
      </c>
    </row>
    <row r="87" spans="1:4" x14ac:dyDescent="0.25">
      <c r="A87">
        <f t="shared" si="1"/>
        <v>84</v>
      </c>
      <c r="B87" s="3" t="s">
        <v>193</v>
      </c>
      <c r="C87" s="4" t="s">
        <v>194</v>
      </c>
      <c r="D87" s="4" t="s">
        <v>50</v>
      </c>
    </row>
    <row r="88" spans="1:4" x14ac:dyDescent="0.25">
      <c r="A88">
        <f t="shared" si="1"/>
        <v>85</v>
      </c>
      <c r="B88" s="3" t="s">
        <v>12</v>
      </c>
      <c r="C88" s="4" t="s">
        <v>13</v>
      </c>
      <c r="D88" s="4" t="s">
        <v>14</v>
      </c>
    </row>
    <row r="89" spans="1:4" x14ac:dyDescent="0.25">
      <c r="A89">
        <f t="shared" si="1"/>
        <v>86</v>
      </c>
      <c r="B89" s="3" t="s">
        <v>147</v>
      </c>
      <c r="C89" s="4" t="s">
        <v>891</v>
      </c>
      <c r="D89" s="4" t="s">
        <v>31</v>
      </c>
    </row>
    <row r="90" spans="1:4" x14ac:dyDescent="0.25">
      <c r="A90">
        <f t="shared" si="1"/>
        <v>87</v>
      </c>
      <c r="B90" s="3" t="s">
        <v>82</v>
      </c>
      <c r="C90" s="3" t="s">
        <v>882</v>
      </c>
      <c r="D90" s="4" t="s">
        <v>14</v>
      </c>
    </row>
    <row r="91" spans="1:4" x14ac:dyDescent="0.25">
      <c r="A91">
        <f t="shared" si="1"/>
        <v>88</v>
      </c>
      <c r="B91" s="3" t="s">
        <v>179</v>
      </c>
      <c r="C91" s="4" t="s">
        <v>180</v>
      </c>
      <c r="D91" s="4" t="s">
        <v>24</v>
      </c>
    </row>
    <row r="92" spans="1:4" x14ac:dyDescent="0.25">
      <c r="A92">
        <f t="shared" si="1"/>
        <v>89</v>
      </c>
      <c r="B92" s="3" t="s">
        <v>210</v>
      </c>
      <c r="C92" s="4" t="s">
        <v>211</v>
      </c>
      <c r="D92" s="4" t="s">
        <v>8</v>
      </c>
    </row>
    <row r="93" spans="1:4" x14ac:dyDescent="0.25">
      <c r="A93">
        <f t="shared" si="1"/>
        <v>90</v>
      </c>
      <c r="B93" s="3" t="s">
        <v>352</v>
      </c>
      <c r="C93" s="4" t="s">
        <v>890</v>
      </c>
      <c r="D93" s="4" t="s">
        <v>24</v>
      </c>
    </row>
    <row r="94" spans="1:4" x14ac:dyDescent="0.25">
      <c r="A94">
        <f t="shared" si="1"/>
        <v>91</v>
      </c>
      <c r="B94" s="3" t="s">
        <v>204</v>
      </c>
      <c r="C94" s="4" t="s">
        <v>205</v>
      </c>
      <c r="D94" s="4" t="s">
        <v>14</v>
      </c>
    </row>
    <row r="95" spans="1:4" x14ac:dyDescent="0.25">
      <c r="A95">
        <f t="shared" si="1"/>
        <v>92</v>
      </c>
      <c r="B95" s="3" t="s">
        <v>9</v>
      </c>
      <c r="C95" s="4" t="s">
        <v>10</v>
      </c>
      <c r="D95" s="4" t="s">
        <v>11</v>
      </c>
    </row>
    <row r="96" spans="1:4" x14ac:dyDescent="0.25">
      <c r="A96">
        <f t="shared" si="1"/>
        <v>93</v>
      </c>
      <c r="B96" s="3" t="s">
        <v>96</v>
      </c>
      <c r="C96" s="4" t="s">
        <v>97</v>
      </c>
      <c r="D96" s="4" t="s">
        <v>21</v>
      </c>
    </row>
    <row r="97" spans="1:4" x14ac:dyDescent="0.25">
      <c r="A97">
        <f t="shared" si="1"/>
        <v>94</v>
      </c>
      <c r="B97" s="3" t="s">
        <v>344</v>
      </c>
      <c r="C97" s="4" t="s">
        <v>345</v>
      </c>
      <c r="D97" s="4" t="s">
        <v>5</v>
      </c>
    </row>
    <row r="98" spans="1:4" x14ac:dyDescent="0.25">
      <c r="A98">
        <f t="shared" si="1"/>
        <v>95</v>
      </c>
      <c r="B98" s="3" t="s">
        <v>316</v>
      </c>
      <c r="C98" s="4" t="s">
        <v>317</v>
      </c>
      <c r="D98" s="4" t="s">
        <v>8</v>
      </c>
    </row>
    <row r="99" spans="1:4" x14ac:dyDescent="0.25">
      <c r="A99">
        <f t="shared" si="1"/>
        <v>96</v>
      </c>
      <c r="B99" s="3" t="s">
        <v>151</v>
      </c>
      <c r="C99" s="4" t="s">
        <v>152</v>
      </c>
      <c r="D99" s="4" t="s">
        <v>5</v>
      </c>
    </row>
    <row r="100" spans="1:4" x14ac:dyDescent="0.25">
      <c r="A100">
        <f t="shared" si="1"/>
        <v>97</v>
      </c>
      <c r="B100" s="3" t="s">
        <v>153</v>
      </c>
      <c r="C100" s="4" t="s">
        <v>702</v>
      </c>
      <c r="D100" s="4" t="s">
        <v>69</v>
      </c>
    </row>
    <row r="101" spans="1:4" x14ac:dyDescent="0.25">
      <c r="A101">
        <f t="shared" si="1"/>
        <v>98</v>
      </c>
      <c r="B101" s="3" t="s">
        <v>141</v>
      </c>
      <c r="C101" s="4" t="s">
        <v>142</v>
      </c>
      <c r="D101" s="4" t="s">
        <v>31</v>
      </c>
    </row>
    <row r="102" spans="1:4" x14ac:dyDescent="0.25">
      <c r="A102">
        <f t="shared" si="1"/>
        <v>99</v>
      </c>
      <c r="B102" s="3" t="s">
        <v>354</v>
      </c>
      <c r="C102" s="4" t="s">
        <v>355</v>
      </c>
      <c r="D102" s="7" t="s">
        <v>21</v>
      </c>
    </row>
    <row r="103" spans="1:4" x14ac:dyDescent="0.25">
      <c r="A103">
        <f t="shared" si="1"/>
        <v>100</v>
      </c>
      <c r="B103" s="3" t="s">
        <v>173</v>
      </c>
      <c r="C103" s="4" t="s">
        <v>174</v>
      </c>
      <c r="D103" s="4" t="s">
        <v>50</v>
      </c>
    </row>
    <row r="104" spans="1:4" x14ac:dyDescent="0.25">
      <c r="A104">
        <f t="shared" si="1"/>
        <v>101</v>
      </c>
      <c r="B104" s="3" t="s">
        <v>249</v>
      </c>
      <c r="C104" s="4" t="s">
        <v>250</v>
      </c>
      <c r="D104" s="4" t="s">
        <v>8</v>
      </c>
    </row>
    <row r="105" spans="1:4" x14ac:dyDescent="0.25">
      <c r="A105">
        <f t="shared" si="1"/>
        <v>102</v>
      </c>
      <c r="B105" s="3" t="s">
        <v>243</v>
      </c>
      <c r="C105" s="4" t="s">
        <v>244</v>
      </c>
      <c r="D105" s="4" t="s">
        <v>31</v>
      </c>
    </row>
    <row r="106" spans="1:4" x14ac:dyDescent="0.25">
      <c r="A106">
        <f t="shared" si="1"/>
        <v>103</v>
      </c>
      <c r="B106" s="3" t="s">
        <v>278</v>
      </c>
      <c r="C106" s="4" t="s">
        <v>279</v>
      </c>
      <c r="D106" s="4" t="s">
        <v>31</v>
      </c>
    </row>
    <row r="107" spans="1:4" x14ac:dyDescent="0.25">
      <c r="A107">
        <f t="shared" si="1"/>
        <v>104</v>
      </c>
      <c r="B107" s="3" t="s">
        <v>67</v>
      </c>
      <c r="C107" s="4" t="s">
        <v>68</v>
      </c>
      <c r="D107" s="4" t="s">
        <v>69</v>
      </c>
    </row>
    <row r="108" spans="1:4" x14ac:dyDescent="0.25">
      <c r="A108">
        <f t="shared" si="1"/>
        <v>105</v>
      </c>
      <c r="B108" s="3" t="s">
        <v>260</v>
      </c>
      <c r="C108" s="4" t="s">
        <v>261</v>
      </c>
      <c r="D108" s="4" t="s">
        <v>11</v>
      </c>
    </row>
    <row r="109" spans="1:4" x14ac:dyDescent="0.25">
      <c r="A109">
        <f t="shared" si="1"/>
        <v>106</v>
      </c>
      <c r="B109" s="3" t="s">
        <v>167</v>
      </c>
      <c r="C109" s="4" t="s">
        <v>168</v>
      </c>
      <c r="D109" s="4" t="s">
        <v>24</v>
      </c>
    </row>
    <row r="110" spans="1:4" x14ac:dyDescent="0.25">
      <c r="A110">
        <f t="shared" si="1"/>
        <v>107</v>
      </c>
      <c r="B110" s="3" t="s">
        <v>218</v>
      </c>
      <c r="C110" s="4" t="s">
        <v>219</v>
      </c>
      <c r="D110" s="4" t="s">
        <v>31</v>
      </c>
    </row>
    <row r="111" spans="1:4" x14ac:dyDescent="0.25">
      <c r="A111">
        <f t="shared" si="1"/>
        <v>108</v>
      </c>
      <c r="B111" s="3" t="s">
        <v>72</v>
      </c>
      <c r="C111" s="4" t="s">
        <v>73</v>
      </c>
      <c r="D111" s="4" t="s">
        <v>21</v>
      </c>
    </row>
    <row r="112" spans="1:4" x14ac:dyDescent="0.25">
      <c r="A112">
        <f t="shared" si="1"/>
        <v>109</v>
      </c>
      <c r="B112" s="3" t="s">
        <v>149</v>
      </c>
      <c r="C112" s="4" t="s">
        <v>150</v>
      </c>
      <c r="D112" s="4" t="s">
        <v>24</v>
      </c>
    </row>
    <row r="113" spans="1:4" x14ac:dyDescent="0.25">
      <c r="A113">
        <f t="shared" si="1"/>
        <v>110</v>
      </c>
      <c r="B113" s="3" t="s">
        <v>282</v>
      </c>
      <c r="C113" s="4" t="s">
        <v>283</v>
      </c>
      <c r="D113" s="4" t="s">
        <v>24</v>
      </c>
    </row>
    <row r="114" spans="1:4" x14ac:dyDescent="0.25">
      <c r="A114">
        <f t="shared" si="1"/>
        <v>111</v>
      </c>
      <c r="B114" s="3" t="s">
        <v>117</v>
      </c>
      <c r="C114" s="4" t="s">
        <v>118</v>
      </c>
      <c r="D114" s="4" t="s">
        <v>110</v>
      </c>
    </row>
    <row r="115" spans="1:4" x14ac:dyDescent="0.25">
      <c r="A115">
        <f t="shared" si="1"/>
        <v>112</v>
      </c>
      <c r="B115" s="3" t="s">
        <v>108</v>
      </c>
      <c r="C115" s="4" t="s">
        <v>109</v>
      </c>
      <c r="D115" s="4" t="s">
        <v>110</v>
      </c>
    </row>
    <row r="116" spans="1:4" x14ac:dyDescent="0.25">
      <c r="A116">
        <f t="shared" si="1"/>
        <v>113</v>
      </c>
      <c r="B116" s="3" t="s">
        <v>251</v>
      </c>
      <c r="C116" s="4" t="s">
        <v>252</v>
      </c>
      <c r="D116" s="4" t="s">
        <v>31</v>
      </c>
    </row>
    <row r="117" spans="1:4" x14ac:dyDescent="0.25">
      <c r="A117">
        <f t="shared" si="1"/>
        <v>114</v>
      </c>
      <c r="B117" s="3" t="s">
        <v>304</v>
      </c>
      <c r="C117" s="4" t="s">
        <v>305</v>
      </c>
      <c r="D117" s="4" t="s">
        <v>5</v>
      </c>
    </row>
    <row r="118" spans="1:4" x14ac:dyDescent="0.25">
      <c r="A118">
        <f t="shared" si="1"/>
        <v>115</v>
      </c>
      <c r="B118" s="3" t="s">
        <v>302</v>
      </c>
      <c r="C118" s="4" t="s">
        <v>303</v>
      </c>
      <c r="D118" s="4" t="s">
        <v>5</v>
      </c>
    </row>
    <row r="119" spans="1:4" x14ac:dyDescent="0.25">
      <c r="A119">
        <f t="shared" si="1"/>
        <v>116</v>
      </c>
      <c r="B119" s="3" t="s">
        <v>70</v>
      </c>
      <c r="C119" s="4" t="s">
        <v>71</v>
      </c>
      <c r="D119" s="4" t="s">
        <v>21</v>
      </c>
    </row>
    <row r="120" spans="1:4" x14ac:dyDescent="0.25">
      <c r="A120">
        <f t="shared" si="1"/>
        <v>117</v>
      </c>
      <c r="B120" s="3" t="s">
        <v>220</v>
      </c>
      <c r="C120" s="4" t="s">
        <v>221</v>
      </c>
      <c r="D120" s="4" t="s">
        <v>24</v>
      </c>
    </row>
    <row r="121" spans="1:4" x14ac:dyDescent="0.25">
      <c r="A121">
        <f t="shared" si="1"/>
        <v>118</v>
      </c>
      <c r="B121" s="3" t="s">
        <v>294</v>
      </c>
      <c r="C121" s="4" t="s">
        <v>295</v>
      </c>
      <c r="D121" s="4" t="s">
        <v>24</v>
      </c>
    </row>
    <row r="122" spans="1:4" x14ac:dyDescent="0.25">
      <c r="A122">
        <f t="shared" si="1"/>
        <v>119</v>
      </c>
      <c r="B122" s="3" t="s">
        <v>133</v>
      </c>
      <c r="C122" s="7" t="s">
        <v>134</v>
      </c>
      <c r="D122" s="4" t="s">
        <v>69</v>
      </c>
    </row>
    <row r="123" spans="1:4" x14ac:dyDescent="0.25">
      <c r="A123">
        <f t="shared" si="1"/>
        <v>120</v>
      </c>
      <c r="B123" s="3" t="s">
        <v>145</v>
      </c>
      <c r="C123" s="4" t="s">
        <v>146</v>
      </c>
      <c r="D123" s="4" t="s">
        <v>31</v>
      </c>
    </row>
    <row r="124" spans="1:4" x14ac:dyDescent="0.25">
      <c r="A124">
        <f t="shared" si="1"/>
        <v>121</v>
      </c>
      <c r="B124" s="3" t="s">
        <v>119</v>
      </c>
      <c r="C124" s="4" t="s">
        <v>120</v>
      </c>
      <c r="D124" s="4" t="s">
        <v>110</v>
      </c>
    </row>
    <row r="125" spans="1:4" x14ac:dyDescent="0.25">
      <c r="A125">
        <f t="shared" si="1"/>
        <v>122</v>
      </c>
      <c r="B125" s="3" t="s">
        <v>65</v>
      </c>
      <c r="C125" s="4" t="s">
        <v>66</v>
      </c>
      <c r="D125" s="4" t="s">
        <v>50</v>
      </c>
    </row>
    <row r="126" spans="1:4" x14ac:dyDescent="0.25">
      <c r="A126">
        <f t="shared" si="1"/>
        <v>123</v>
      </c>
      <c r="B126" s="3" t="s">
        <v>356</v>
      </c>
      <c r="C126" s="4" t="s">
        <v>357</v>
      </c>
      <c r="D126" s="4" t="s">
        <v>69</v>
      </c>
    </row>
    <row r="127" spans="1:4" x14ac:dyDescent="0.25">
      <c r="A127">
        <f t="shared" si="1"/>
        <v>124</v>
      </c>
      <c r="B127" s="3" t="s">
        <v>348</v>
      </c>
      <c r="C127" s="4" t="s">
        <v>349</v>
      </c>
      <c r="D127" s="4" t="s">
        <v>24</v>
      </c>
    </row>
    <row r="128" spans="1:4" x14ac:dyDescent="0.25">
      <c r="A128">
        <f t="shared" si="1"/>
        <v>125</v>
      </c>
      <c r="B128" s="3" t="s">
        <v>266</v>
      </c>
      <c r="C128" s="4" t="s">
        <v>267</v>
      </c>
      <c r="D128" s="4" t="s">
        <v>21</v>
      </c>
    </row>
    <row r="129" spans="1:4" x14ac:dyDescent="0.25">
      <c r="A129">
        <f t="shared" si="1"/>
        <v>126</v>
      </c>
      <c r="B129" s="3" t="s">
        <v>338</v>
      </c>
      <c r="C129" s="4" t="s">
        <v>339</v>
      </c>
      <c r="D129" s="4" t="s">
        <v>69</v>
      </c>
    </row>
    <row r="130" spans="1:4" x14ac:dyDescent="0.25">
      <c r="A130">
        <f t="shared" si="1"/>
        <v>127</v>
      </c>
      <c r="B130" s="3" t="s">
        <v>183</v>
      </c>
      <c r="C130" s="4" t="s">
        <v>184</v>
      </c>
      <c r="D130" s="4" t="s">
        <v>11</v>
      </c>
    </row>
    <row r="131" spans="1:4" x14ac:dyDescent="0.25">
      <c r="A131">
        <f t="shared" si="1"/>
        <v>128</v>
      </c>
      <c r="B131" s="3" t="s">
        <v>94</v>
      </c>
      <c r="C131" s="4" t="s">
        <v>95</v>
      </c>
      <c r="D131" s="4" t="s">
        <v>11</v>
      </c>
    </row>
    <row r="132" spans="1:4" x14ac:dyDescent="0.25">
      <c r="A132">
        <f t="shared" si="1"/>
        <v>129</v>
      </c>
      <c r="B132" s="3" t="s">
        <v>330</v>
      </c>
      <c r="C132" s="4" t="s">
        <v>331</v>
      </c>
      <c r="D132" s="4" t="s">
        <v>11</v>
      </c>
    </row>
    <row r="133" spans="1:4" x14ac:dyDescent="0.25">
      <c r="A133">
        <f t="shared" si="1"/>
        <v>130</v>
      </c>
      <c r="B133" s="3" t="s">
        <v>230</v>
      </c>
      <c r="C133" s="4" t="s">
        <v>231</v>
      </c>
      <c r="D133" s="4" t="s">
        <v>50</v>
      </c>
    </row>
    <row r="134" spans="1:4" x14ac:dyDescent="0.25">
      <c r="A134">
        <f t="shared" ref="A134:A176" si="2">A133+1</f>
        <v>131</v>
      </c>
      <c r="B134" s="3" t="s">
        <v>177</v>
      </c>
      <c r="C134" s="4" t="s">
        <v>178</v>
      </c>
      <c r="D134" s="4" t="s">
        <v>21</v>
      </c>
    </row>
    <row r="135" spans="1:4" x14ac:dyDescent="0.25">
      <c r="A135">
        <f t="shared" si="2"/>
        <v>132</v>
      </c>
      <c r="B135" s="3" t="s">
        <v>237</v>
      </c>
      <c r="C135" s="4" t="s">
        <v>238</v>
      </c>
      <c r="D135" s="4" t="s">
        <v>8</v>
      </c>
    </row>
    <row r="136" spans="1:4" x14ac:dyDescent="0.25">
      <c r="A136">
        <f t="shared" si="2"/>
        <v>133</v>
      </c>
      <c r="B136" s="3" t="s">
        <v>51</v>
      </c>
      <c r="C136" s="4" t="s">
        <v>52</v>
      </c>
      <c r="D136" s="4" t="s">
        <v>31</v>
      </c>
    </row>
    <row r="137" spans="1:4" x14ac:dyDescent="0.25">
      <c r="A137">
        <f t="shared" si="2"/>
        <v>134</v>
      </c>
      <c r="B137" s="3" t="s">
        <v>517</v>
      </c>
      <c r="C137" s="1" t="s">
        <v>703</v>
      </c>
      <c r="D137" t="s">
        <v>31</v>
      </c>
    </row>
    <row r="138" spans="1:4" x14ac:dyDescent="0.25">
      <c r="A138">
        <f t="shared" si="2"/>
        <v>135</v>
      </c>
      <c r="B138" s="3" t="s">
        <v>169</v>
      </c>
      <c r="C138" s="4" t="s">
        <v>170</v>
      </c>
      <c r="D138" s="4" t="s">
        <v>11</v>
      </c>
    </row>
    <row r="139" spans="1:4" x14ac:dyDescent="0.25">
      <c r="A139">
        <f t="shared" si="2"/>
        <v>136</v>
      </c>
      <c r="B139" s="3" t="s">
        <v>318</v>
      </c>
      <c r="C139" s="4" t="s">
        <v>319</v>
      </c>
      <c r="D139" s="4" t="s">
        <v>31</v>
      </c>
    </row>
    <row r="140" spans="1:4" x14ac:dyDescent="0.25">
      <c r="A140">
        <f t="shared" si="2"/>
        <v>137</v>
      </c>
      <c r="B140" s="3" t="s">
        <v>129</v>
      </c>
      <c r="C140" s="4" t="s">
        <v>130</v>
      </c>
      <c r="D140" s="4" t="s">
        <v>21</v>
      </c>
    </row>
    <row r="141" spans="1:4" x14ac:dyDescent="0.25">
      <c r="A141">
        <f t="shared" si="2"/>
        <v>138</v>
      </c>
      <c r="B141" s="3" t="s">
        <v>280</v>
      </c>
      <c r="C141" s="4" t="s">
        <v>281</v>
      </c>
      <c r="D141" s="4" t="s">
        <v>31</v>
      </c>
    </row>
    <row r="142" spans="1:4" x14ac:dyDescent="0.25">
      <c r="A142">
        <f t="shared" si="2"/>
        <v>139</v>
      </c>
      <c r="B142" s="3" t="s">
        <v>63</v>
      </c>
      <c r="C142" s="4" t="s">
        <v>64</v>
      </c>
      <c r="D142" s="4" t="s">
        <v>31</v>
      </c>
    </row>
    <row r="143" spans="1:4" x14ac:dyDescent="0.25">
      <c r="A143">
        <f t="shared" si="2"/>
        <v>140</v>
      </c>
      <c r="B143" s="3" t="s">
        <v>121</v>
      </c>
      <c r="C143" s="4" t="s">
        <v>122</v>
      </c>
      <c r="D143" s="4" t="s">
        <v>24</v>
      </c>
    </row>
    <row r="144" spans="1:4" x14ac:dyDescent="0.25">
      <c r="A144">
        <f t="shared" si="2"/>
        <v>141</v>
      </c>
      <c r="B144" s="3" t="s">
        <v>59</v>
      </c>
      <c r="C144" s="4" t="s">
        <v>60</v>
      </c>
      <c r="D144" s="4" t="s">
        <v>21</v>
      </c>
    </row>
    <row r="145" spans="1:4" x14ac:dyDescent="0.25">
      <c r="A145">
        <f t="shared" si="2"/>
        <v>142</v>
      </c>
      <c r="B145" s="3" t="s">
        <v>135</v>
      </c>
      <c r="C145" s="4" t="s">
        <v>136</v>
      </c>
      <c r="D145" s="4" t="s">
        <v>50</v>
      </c>
    </row>
    <row r="146" spans="1:4" x14ac:dyDescent="0.25">
      <c r="A146">
        <f t="shared" si="2"/>
        <v>143</v>
      </c>
      <c r="B146" s="3" t="s">
        <v>228</v>
      </c>
      <c r="C146" s="4" t="s">
        <v>229</v>
      </c>
      <c r="D146" s="4" t="s">
        <v>24</v>
      </c>
    </row>
    <row r="147" spans="1:4" x14ac:dyDescent="0.25">
      <c r="A147">
        <f t="shared" si="2"/>
        <v>144</v>
      </c>
      <c r="B147" s="3" t="s">
        <v>106</v>
      </c>
      <c r="C147" s="7" t="s">
        <v>107</v>
      </c>
      <c r="D147" s="4" t="s">
        <v>31</v>
      </c>
    </row>
    <row r="148" spans="1:4" x14ac:dyDescent="0.25">
      <c r="A148">
        <f t="shared" si="2"/>
        <v>145</v>
      </c>
      <c r="B148" s="3" t="s">
        <v>245</v>
      </c>
      <c r="C148" s="4" t="s">
        <v>246</v>
      </c>
      <c r="D148" s="4" t="s">
        <v>110</v>
      </c>
    </row>
    <row r="149" spans="1:4" x14ac:dyDescent="0.25">
      <c r="A149">
        <f t="shared" si="2"/>
        <v>146</v>
      </c>
      <c r="B149" s="3" t="s">
        <v>216</v>
      </c>
      <c r="C149" s="4" t="s">
        <v>217</v>
      </c>
      <c r="D149" s="4" t="s">
        <v>24</v>
      </c>
    </row>
    <row r="150" spans="1:4" x14ac:dyDescent="0.25">
      <c r="A150">
        <f t="shared" si="2"/>
        <v>147</v>
      </c>
      <c r="B150" s="3" t="s">
        <v>326</v>
      </c>
      <c r="C150" s="4" t="s">
        <v>327</v>
      </c>
      <c r="D150" s="4" t="s">
        <v>31</v>
      </c>
    </row>
    <row r="151" spans="1:4" x14ac:dyDescent="0.25">
      <c r="A151">
        <f t="shared" si="2"/>
        <v>148</v>
      </c>
      <c r="B151" s="3" t="s">
        <v>320</v>
      </c>
      <c r="C151" s="4" t="s">
        <v>321</v>
      </c>
      <c r="D151" s="4" t="s">
        <v>31</v>
      </c>
    </row>
    <row r="152" spans="1:4" x14ac:dyDescent="0.25">
      <c r="A152">
        <f t="shared" si="2"/>
        <v>149</v>
      </c>
      <c r="B152" s="3" t="s">
        <v>189</v>
      </c>
      <c r="C152" s="4" t="s">
        <v>190</v>
      </c>
      <c r="D152" s="4" t="s">
        <v>31</v>
      </c>
    </row>
    <row r="153" spans="1:4" x14ac:dyDescent="0.25">
      <c r="A153">
        <f t="shared" si="2"/>
        <v>150</v>
      </c>
      <c r="B153" s="3" t="s">
        <v>185</v>
      </c>
      <c r="C153" s="4" t="s">
        <v>186</v>
      </c>
      <c r="D153" s="4" t="s">
        <v>5</v>
      </c>
    </row>
    <row r="154" spans="1:4" x14ac:dyDescent="0.25">
      <c r="A154">
        <f t="shared" si="2"/>
        <v>151</v>
      </c>
      <c r="B154" s="3" t="s">
        <v>197</v>
      </c>
      <c r="C154" s="4" t="s">
        <v>198</v>
      </c>
      <c r="D154" s="4" t="s">
        <v>69</v>
      </c>
    </row>
    <row r="155" spans="1:4" x14ac:dyDescent="0.25">
      <c r="A155">
        <f t="shared" si="2"/>
        <v>152</v>
      </c>
      <c r="B155" s="3" t="s">
        <v>262</v>
      </c>
      <c r="C155" s="4" t="s">
        <v>263</v>
      </c>
      <c r="D155" s="4" t="s">
        <v>24</v>
      </c>
    </row>
    <row r="156" spans="1:4" x14ac:dyDescent="0.25">
      <c r="A156">
        <f t="shared" si="2"/>
        <v>153</v>
      </c>
      <c r="B156" s="3" t="s">
        <v>171</v>
      </c>
      <c r="C156" s="4" t="s">
        <v>172</v>
      </c>
      <c r="D156" s="4" t="s">
        <v>24</v>
      </c>
    </row>
    <row r="157" spans="1:4" x14ac:dyDescent="0.25">
      <c r="A157">
        <f t="shared" si="2"/>
        <v>154</v>
      </c>
      <c r="B157" s="3" t="s">
        <v>90</v>
      </c>
      <c r="C157" s="4" t="s">
        <v>91</v>
      </c>
      <c r="D157" s="4" t="s">
        <v>24</v>
      </c>
    </row>
    <row r="158" spans="1:4" x14ac:dyDescent="0.25">
      <c r="A158">
        <f t="shared" si="2"/>
        <v>155</v>
      </c>
      <c r="B158" s="3" t="s">
        <v>224</v>
      </c>
      <c r="C158" s="4" t="s">
        <v>225</v>
      </c>
      <c r="D158" s="4" t="s">
        <v>69</v>
      </c>
    </row>
    <row r="159" spans="1:4" x14ac:dyDescent="0.25">
      <c r="A159">
        <f t="shared" si="2"/>
        <v>156</v>
      </c>
      <c r="B159" s="3" t="s">
        <v>272</v>
      </c>
      <c r="C159" s="7" t="s">
        <v>930</v>
      </c>
      <c r="D159" s="4" t="s">
        <v>8</v>
      </c>
    </row>
    <row r="160" spans="1:4" x14ac:dyDescent="0.25">
      <c r="A160">
        <f t="shared" si="2"/>
        <v>157</v>
      </c>
      <c r="B160" s="3" t="s">
        <v>48</v>
      </c>
      <c r="C160" s="4" t="s">
        <v>49</v>
      </c>
      <c r="D160" s="4" t="s">
        <v>50</v>
      </c>
    </row>
    <row r="161" spans="1:4" x14ac:dyDescent="0.25">
      <c r="A161">
        <f t="shared" si="2"/>
        <v>158</v>
      </c>
      <c r="B161" s="3" t="s">
        <v>292</v>
      </c>
      <c r="C161" s="4" t="s">
        <v>293</v>
      </c>
      <c r="D161" s="4" t="s">
        <v>31</v>
      </c>
    </row>
    <row r="162" spans="1:4" x14ac:dyDescent="0.25">
      <c r="A162">
        <f t="shared" si="2"/>
        <v>159</v>
      </c>
      <c r="B162" s="3" t="s">
        <v>123</v>
      </c>
      <c r="C162" s="4" t="s">
        <v>124</v>
      </c>
      <c r="D162" s="4" t="s">
        <v>8</v>
      </c>
    </row>
    <row r="163" spans="1:4" x14ac:dyDescent="0.25">
      <c r="A163">
        <f t="shared" si="2"/>
        <v>160</v>
      </c>
      <c r="B163" s="3" t="s">
        <v>100</v>
      </c>
      <c r="C163" s="4" t="s">
        <v>101</v>
      </c>
      <c r="D163" s="4" t="s">
        <v>5</v>
      </c>
    </row>
    <row r="164" spans="1:4" x14ac:dyDescent="0.25">
      <c r="A164">
        <f t="shared" si="2"/>
        <v>161</v>
      </c>
      <c r="B164" s="3" t="s">
        <v>46</v>
      </c>
      <c r="C164" s="7" t="s">
        <v>47</v>
      </c>
      <c r="D164" s="4" t="s">
        <v>21</v>
      </c>
    </row>
    <row r="165" spans="1:4" x14ac:dyDescent="0.25">
      <c r="A165">
        <f t="shared" si="2"/>
        <v>162</v>
      </c>
      <c r="B165" s="3" t="s">
        <v>74</v>
      </c>
      <c r="C165" s="7" t="s">
        <v>75</v>
      </c>
      <c r="D165" s="4" t="s">
        <v>31</v>
      </c>
    </row>
    <row r="166" spans="1:4" x14ac:dyDescent="0.25">
      <c r="A166">
        <f t="shared" si="2"/>
        <v>163</v>
      </c>
      <c r="B166" s="3" t="s">
        <v>247</v>
      </c>
      <c r="C166" s="4" t="s">
        <v>248</v>
      </c>
      <c r="D166" s="4" t="s">
        <v>24</v>
      </c>
    </row>
    <row r="167" spans="1:4" x14ac:dyDescent="0.25">
      <c r="A167">
        <f t="shared" si="2"/>
        <v>164</v>
      </c>
      <c r="B167" s="3" t="s">
        <v>84</v>
      </c>
      <c r="C167" s="4" t="s">
        <v>85</v>
      </c>
      <c r="D167" s="4" t="s">
        <v>31</v>
      </c>
    </row>
    <row r="168" spans="1:4" x14ac:dyDescent="0.25">
      <c r="A168">
        <f t="shared" si="2"/>
        <v>165</v>
      </c>
      <c r="B168" s="3" t="s">
        <v>306</v>
      </c>
      <c r="C168" s="4" t="s">
        <v>307</v>
      </c>
      <c r="D168" s="4" t="s">
        <v>5</v>
      </c>
    </row>
    <row r="169" spans="1:4" x14ac:dyDescent="0.25">
      <c r="A169">
        <f t="shared" si="2"/>
        <v>166</v>
      </c>
      <c r="B169" s="3" t="s">
        <v>340</v>
      </c>
      <c r="C169" s="4" t="s">
        <v>341</v>
      </c>
      <c r="D169" s="4" t="s">
        <v>69</v>
      </c>
    </row>
    <row r="170" spans="1:4" x14ac:dyDescent="0.25">
      <c r="A170">
        <f t="shared" si="2"/>
        <v>167</v>
      </c>
      <c r="B170" s="3" t="s">
        <v>40</v>
      </c>
      <c r="C170" s="4" t="s">
        <v>41</v>
      </c>
      <c r="D170" s="4" t="s">
        <v>31</v>
      </c>
    </row>
    <row r="171" spans="1:4" x14ac:dyDescent="0.25">
      <c r="A171">
        <f t="shared" si="2"/>
        <v>168</v>
      </c>
      <c r="B171" s="3" t="s">
        <v>300</v>
      </c>
      <c r="C171" s="4" t="s">
        <v>301</v>
      </c>
      <c r="D171" s="4" t="s">
        <v>5</v>
      </c>
    </row>
    <row r="172" spans="1:4" x14ac:dyDescent="0.25">
      <c r="A172">
        <f t="shared" si="2"/>
        <v>169</v>
      </c>
      <c r="B172" s="3" t="s">
        <v>76</v>
      </c>
      <c r="C172" s="4" t="s">
        <v>77</v>
      </c>
      <c r="D172" s="4" t="s">
        <v>21</v>
      </c>
    </row>
    <row r="173" spans="1:4" x14ac:dyDescent="0.25">
      <c r="A173">
        <f t="shared" si="2"/>
        <v>170</v>
      </c>
      <c r="B173" s="3" t="s">
        <v>34</v>
      </c>
      <c r="C173" s="4" t="s">
        <v>35</v>
      </c>
      <c r="D173" s="4" t="s">
        <v>24</v>
      </c>
    </row>
    <row r="174" spans="1:4" x14ac:dyDescent="0.25">
      <c r="A174">
        <f t="shared" si="2"/>
        <v>171</v>
      </c>
      <c r="B174" s="3" t="s">
        <v>274</v>
      </c>
      <c r="C174" s="4" t="s">
        <v>275</v>
      </c>
      <c r="D174" s="4" t="s">
        <v>110</v>
      </c>
    </row>
    <row r="175" spans="1:4" x14ac:dyDescent="0.25">
      <c r="A175">
        <f t="shared" si="2"/>
        <v>172</v>
      </c>
      <c r="B175" s="3" t="s">
        <v>187</v>
      </c>
      <c r="C175" s="4" t="s">
        <v>188</v>
      </c>
      <c r="D175" s="4" t="s">
        <v>11</v>
      </c>
    </row>
    <row r="176" spans="1:4" x14ac:dyDescent="0.25">
      <c r="A176">
        <f t="shared" si="2"/>
        <v>173</v>
      </c>
      <c r="B176" s="3" t="s">
        <v>212</v>
      </c>
      <c r="C176" s="4" t="s">
        <v>213</v>
      </c>
      <c r="D176" s="4" t="s">
        <v>5</v>
      </c>
    </row>
    <row r="177" spans="3:5" x14ac:dyDescent="0.25">
      <c r="D177" s="3"/>
    </row>
    <row r="178" spans="3:5" x14ac:dyDescent="0.25">
      <c r="D178" s="3"/>
    </row>
    <row r="179" spans="3:5" x14ac:dyDescent="0.25">
      <c r="D179" s="3"/>
    </row>
    <row r="180" spans="3:5" x14ac:dyDescent="0.25">
      <c r="C180" s="3"/>
    </row>
    <row r="181" spans="3:5" x14ac:dyDescent="0.25">
      <c r="D181" s="3"/>
    </row>
    <row r="182" spans="3:5" x14ac:dyDescent="0.25">
      <c r="D182" s="3"/>
      <c r="E182" s="4"/>
    </row>
    <row r="183" spans="3:5" x14ac:dyDescent="0.25">
      <c r="D183" s="3"/>
    </row>
    <row r="184" spans="3:5" x14ac:dyDescent="0.25">
      <c r="D184" s="3"/>
    </row>
    <row r="185" spans="3:5" x14ac:dyDescent="0.25">
      <c r="D185" s="3"/>
    </row>
    <row r="186" spans="3:5" x14ac:dyDescent="0.25">
      <c r="D186" s="8"/>
    </row>
    <row r="187" spans="3:5" x14ac:dyDescent="0.25">
      <c r="D187" s="8"/>
    </row>
    <row r="188" spans="3:5" x14ac:dyDescent="0.25">
      <c r="D188" s="8"/>
    </row>
  </sheetData>
  <autoFilter ref="D1:D188"/>
  <sortState ref="B4:D178">
    <sortCondition ref="C4:C17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8"/>
  <sheetViews>
    <sheetView workbookViewId="0">
      <pane xSplit="3" ySplit="2" topLeftCell="D162" activePane="bottomRight" state="frozen"/>
      <selection pane="topRight" activeCell="D1" sqref="D1"/>
      <selection pane="bottomLeft" activeCell="A3" sqref="A3"/>
      <selection pane="bottomRight" activeCell="B175" sqref="B175:X188"/>
    </sheetView>
  </sheetViews>
  <sheetFormatPr defaultColWidth="9.140625" defaultRowHeight="15" x14ac:dyDescent="0.25"/>
  <cols>
    <col min="1" max="1" width="6.42578125" style="42" customWidth="1"/>
    <col min="2" max="2" width="31.42578125" style="19" customWidth="1"/>
    <col min="3" max="3" width="21.140625" style="19" bestFit="1" customWidth="1"/>
    <col min="4" max="4" width="13.42578125" style="42" customWidth="1"/>
    <col min="5" max="5" width="8.42578125" style="42" bestFit="1" customWidth="1"/>
    <col min="6" max="6" width="12.140625" style="42" bestFit="1" customWidth="1"/>
    <col min="7" max="8" width="7.140625" style="42" bestFit="1" customWidth="1"/>
    <col min="9" max="9" width="6.28515625" style="42" bestFit="1" customWidth="1"/>
    <col min="10" max="11" width="7.140625" style="42" bestFit="1" customWidth="1"/>
    <col min="12" max="12" width="6.140625" style="42" bestFit="1" customWidth="1"/>
    <col min="13" max="13" width="6.7109375" style="42" bestFit="1" customWidth="1"/>
    <col min="14" max="14" width="6.140625" style="42" bestFit="1" customWidth="1"/>
    <col min="15" max="15" width="10.28515625" style="42" bestFit="1" customWidth="1"/>
    <col min="16" max="16" width="7.85546875" style="42" bestFit="1" customWidth="1"/>
    <col min="17" max="17" width="7.140625" style="42" bestFit="1" customWidth="1"/>
    <col min="18" max="18" width="6.7109375" style="42" bestFit="1" customWidth="1"/>
    <col min="19" max="19" width="20.28515625" style="42" bestFit="1" customWidth="1"/>
    <col min="20" max="20" width="16.42578125" style="42" bestFit="1" customWidth="1"/>
    <col min="21" max="21" width="6.140625" style="42" bestFit="1" customWidth="1"/>
    <col min="22" max="22" width="10.28515625" style="42" bestFit="1" customWidth="1"/>
    <col min="23" max="16384" width="9.140625" style="42"/>
  </cols>
  <sheetData>
    <row r="1" spans="1:24" s="2" customFormat="1" x14ac:dyDescent="0.25">
      <c r="A1" s="333" t="s">
        <v>0</v>
      </c>
      <c r="B1" s="335" t="s">
        <v>1</v>
      </c>
      <c r="C1" s="337" t="s">
        <v>2</v>
      </c>
      <c r="D1" s="339" t="s">
        <v>390</v>
      </c>
      <c r="E1" s="330" t="s">
        <v>391</v>
      </c>
      <c r="F1" s="331"/>
      <c r="G1" s="331"/>
      <c r="H1" s="331"/>
      <c r="I1" s="341"/>
      <c r="J1" s="342" t="s">
        <v>392</v>
      </c>
      <c r="K1" s="331"/>
      <c r="L1" s="331"/>
      <c r="M1" s="331"/>
      <c r="N1" s="331"/>
      <c r="O1" s="331"/>
      <c r="P1" s="332"/>
      <c r="Q1" s="330" t="s">
        <v>393</v>
      </c>
      <c r="R1" s="331"/>
      <c r="S1" s="331"/>
      <c r="T1" s="331"/>
      <c r="U1" s="331"/>
      <c r="V1" s="332"/>
    </row>
    <row r="2" spans="1:24" s="2" customFormat="1" x14ac:dyDescent="0.25">
      <c r="A2" s="334"/>
      <c r="B2" s="336"/>
      <c r="C2" s="338"/>
      <c r="D2" s="340"/>
      <c r="E2" s="28" t="s">
        <v>394</v>
      </c>
      <c r="F2" s="29" t="s">
        <v>395</v>
      </c>
      <c r="G2" s="30" t="s">
        <v>396</v>
      </c>
      <c r="H2" s="31" t="s">
        <v>397</v>
      </c>
      <c r="I2" s="32" t="s">
        <v>398</v>
      </c>
      <c r="J2" s="33" t="s">
        <v>399</v>
      </c>
      <c r="K2" s="31" t="s">
        <v>400</v>
      </c>
      <c r="L2" s="31" t="s">
        <v>401</v>
      </c>
      <c r="M2" s="31" t="s">
        <v>402</v>
      </c>
      <c r="N2" s="31" t="s">
        <v>403</v>
      </c>
      <c r="O2" s="31" t="s">
        <v>404</v>
      </c>
      <c r="P2" s="34" t="s">
        <v>405</v>
      </c>
      <c r="Q2" s="28" t="s">
        <v>406</v>
      </c>
      <c r="R2" s="31" t="s">
        <v>407</v>
      </c>
      <c r="S2" s="31" t="s">
        <v>408</v>
      </c>
      <c r="T2" s="31" t="s">
        <v>409</v>
      </c>
      <c r="U2" s="31" t="s">
        <v>403</v>
      </c>
      <c r="V2" s="34" t="s">
        <v>405</v>
      </c>
    </row>
    <row r="3" spans="1:24" x14ac:dyDescent="0.25">
      <c r="A3" s="35" t="s">
        <v>3</v>
      </c>
      <c r="B3" s="36" t="s">
        <v>4</v>
      </c>
      <c r="C3" s="37" t="s">
        <v>5</v>
      </c>
      <c r="D3" s="38">
        <v>121</v>
      </c>
      <c r="E3" s="87">
        <v>6.6115702479338845E-2</v>
      </c>
      <c r="F3" s="39">
        <v>0.28099173553719009</v>
      </c>
      <c r="G3" s="39">
        <v>0.47107438016528924</v>
      </c>
      <c r="H3" s="39">
        <v>0.18181818181818182</v>
      </c>
      <c r="I3" s="40">
        <v>0</v>
      </c>
      <c r="J3" s="87">
        <v>0.85123966942148754</v>
      </c>
      <c r="K3" s="87" t="s">
        <v>878</v>
      </c>
      <c r="L3" s="87">
        <v>0</v>
      </c>
      <c r="M3" s="87" t="s">
        <v>878</v>
      </c>
      <c r="N3" s="87" t="s">
        <v>878</v>
      </c>
      <c r="O3" s="87">
        <v>6.6115702479338845E-2</v>
      </c>
      <c r="P3" s="87">
        <v>0</v>
      </c>
      <c r="Q3" s="87">
        <v>0.95867768595041325</v>
      </c>
      <c r="R3" s="87" t="s">
        <v>878</v>
      </c>
      <c r="S3" s="87" t="s">
        <v>878</v>
      </c>
      <c r="T3" s="87" t="s">
        <v>878</v>
      </c>
      <c r="U3" s="87">
        <v>0</v>
      </c>
      <c r="V3" s="87">
        <v>0</v>
      </c>
      <c r="X3" s="189"/>
    </row>
    <row r="4" spans="1:24" x14ac:dyDescent="0.25">
      <c r="A4" s="43" t="s">
        <v>6</v>
      </c>
      <c r="B4" s="44" t="s">
        <v>7</v>
      </c>
      <c r="C4" s="45" t="s">
        <v>8</v>
      </c>
      <c r="D4" s="38">
        <v>308</v>
      </c>
      <c r="E4" s="87">
        <v>5.8441558441558447E-2</v>
      </c>
      <c r="F4" s="47">
        <v>0.24675324675324675</v>
      </c>
      <c r="G4" s="47">
        <v>0.39935064935064934</v>
      </c>
      <c r="H4" s="47">
        <v>0.29545454545454547</v>
      </c>
      <c r="I4" s="48">
        <v>0</v>
      </c>
      <c r="J4" s="87">
        <v>0.96103896103896103</v>
      </c>
      <c r="K4" s="87" t="s">
        <v>878</v>
      </c>
      <c r="L4" s="87" t="s">
        <v>878</v>
      </c>
      <c r="M4" s="87" t="s">
        <v>878</v>
      </c>
      <c r="N4" s="87" t="s">
        <v>878</v>
      </c>
      <c r="O4" s="87" t="s">
        <v>878</v>
      </c>
      <c r="P4" s="87" t="s">
        <v>878</v>
      </c>
      <c r="Q4" s="87">
        <v>0.98051948051948046</v>
      </c>
      <c r="R4" s="87" t="s">
        <v>878</v>
      </c>
      <c r="S4" s="87">
        <v>0</v>
      </c>
      <c r="T4" s="87" t="s">
        <v>878</v>
      </c>
      <c r="U4" s="87" t="s">
        <v>878</v>
      </c>
      <c r="V4" s="87">
        <v>0</v>
      </c>
      <c r="X4" s="189"/>
    </row>
    <row r="5" spans="1:24" x14ac:dyDescent="0.25">
      <c r="A5" s="43" t="s">
        <v>9</v>
      </c>
      <c r="B5" s="44" t="s">
        <v>10</v>
      </c>
      <c r="C5" s="45" t="s">
        <v>11</v>
      </c>
      <c r="D5" s="38">
        <v>193</v>
      </c>
      <c r="E5" s="87">
        <v>3.6269430051813469E-2</v>
      </c>
      <c r="F5" s="47">
        <v>0.24870466321243523</v>
      </c>
      <c r="G5" s="47">
        <v>0.41968911917098445</v>
      </c>
      <c r="H5" s="47">
        <v>0.29533678756476683</v>
      </c>
      <c r="I5" s="48">
        <v>0</v>
      </c>
      <c r="J5" s="87">
        <v>0.98445595854922274</v>
      </c>
      <c r="K5" s="87" t="s">
        <v>878</v>
      </c>
      <c r="L5" s="87">
        <v>0</v>
      </c>
      <c r="M5" s="87">
        <v>0</v>
      </c>
      <c r="N5" s="87" t="s">
        <v>878</v>
      </c>
      <c r="O5" s="87">
        <v>0</v>
      </c>
      <c r="P5" s="87" t="s">
        <v>878</v>
      </c>
      <c r="Q5" s="87">
        <v>0.97409326424870468</v>
      </c>
      <c r="R5" s="87" t="s">
        <v>878</v>
      </c>
      <c r="S5" s="87">
        <v>0</v>
      </c>
      <c r="T5" s="87">
        <v>0</v>
      </c>
      <c r="U5" s="87" t="s">
        <v>878</v>
      </c>
      <c r="V5" s="87">
        <v>0</v>
      </c>
      <c r="X5" s="189"/>
    </row>
    <row r="6" spans="1:24" x14ac:dyDescent="0.25">
      <c r="A6" s="43" t="s">
        <v>12</v>
      </c>
      <c r="B6" s="44" t="s">
        <v>13</v>
      </c>
      <c r="C6" s="45" t="s">
        <v>14</v>
      </c>
      <c r="D6" s="38">
        <v>229</v>
      </c>
      <c r="E6" s="87">
        <v>4.3668122270742363E-2</v>
      </c>
      <c r="F6" s="47">
        <v>0.20087336244541487</v>
      </c>
      <c r="G6" s="47">
        <v>0.46724890829694327</v>
      </c>
      <c r="H6" s="47">
        <v>0.28820960698689957</v>
      </c>
      <c r="I6" s="48">
        <v>0</v>
      </c>
      <c r="J6" s="87">
        <v>0.8733624454148472</v>
      </c>
      <c r="K6" s="87">
        <v>3.0567685589519653E-2</v>
      </c>
      <c r="L6" s="87">
        <v>2.1834061135371181E-2</v>
      </c>
      <c r="M6" s="87" t="s">
        <v>878</v>
      </c>
      <c r="N6" s="87">
        <v>0</v>
      </c>
      <c r="O6" s="87">
        <v>6.1135371179039305E-2</v>
      </c>
      <c r="P6" s="87">
        <v>0</v>
      </c>
      <c r="Q6" s="87">
        <v>0.98253275109170302</v>
      </c>
      <c r="R6" s="87">
        <v>0</v>
      </c>
      <c r="S6" s="87" t="s">
        <v>878</v>
      </c>
      <c r="T6" s="87" t="s">
        <v>878</v>
      </c>
      <c r="U6" s="87">
        <v>0</v>
      </c>
      <c r="V6" s="87">
        <v>0</v>
      </c>
      <c r="X6" s="189"/>
    </row>
    <row r="7" spans="1:24" x14ac:dyDescent="0.25">
      <c r="A7" s="43" t="s">
        <v>15</v>
      </c>
      <c r="B7" s="44" t="s">
        <v>16</v>
      </c>
      <c r="C7" s="45" t="s">
        <v>14</v>
      </c>
      <c r="D7" s="38">
        <v>267</v>
      </c>
      <c r="E7" s="87">
        <v>4.4943820224719107E-2</v>
      </c>
      <c r="F7" s="47">
        <v>0.19475655430711611</v>
      </c>
      <c r="G7" s="47">
        <v>0.38576779026217234</v>
      </c>
      <c r="H7" s="47">
        <v>0.37453183520599254</v>
      </c>
      <c r="I7" s="48">
        <v>0</v>
      </c>
      <c r="J7" s="87">
        <v>0.81647940074906378</v>
      </c>
      <c r="K7" s="87">
        <v>0.10112359550561799</v>
      </c>
      <c r="L7" s="87" t="s">
        <v>878</v>
      </c>
      <c r="M7" s="87">
        <v>2.2471910112359553E-2</v>
      </c>
      <c r="N7" s="87" t="s">
        <v>878</v>
      </c>
      <c r="O7" s="87">
        <v>4.119850187265918E-2</v>
      </c>
      <c r="P7" s="87">
        <v>0</v>
      </c>
      <c r="Q7" s="87">
        <v>0.94382022471910121</v>
      </c>
      <c r="R7" s="87">
        <v>3.3707865168539325E-2</v>
      </c>
      <c r="S7" s="87">
        <v>0</v>
      </c>
      <c r="T7" s="87">
        <v>0</v>
      </c>
      <c r="U7" s="87">
        <v>2.2471910112359553E-2</v>
      </c>
      <c r="V7" s="87">
        <v>0</v>
      </c>
      <c r="X7" s="189"/>
    </row>
    <row r="8" spans="1:24" x14ac:dyDescent="0.25">
      <c r="A8" s="43" t="s">
        <v>17</v>
      </c>
      <c r="B8" s="44" t="s">
        <v>18</v>
      </c>
      <c r="C8" s="45" t="s">
        <v>11</v>
      </c>
      <c r="D8" s="38">
        <v>183</v>
      </c>
      <c r="E8" s="87">
        <v>4.3715846994535526E-2</v>
      </c>
      <c r="F8" s="47">
        <v>0.25683060109289618</v>
      </c>
      <c r="G8" s="47">
        <v>0.37704918032786883</v>
      </c>
      <c r="H8" s="47">
        <v>0.32240437158469942</v>
      </c>
      <c r="I8" s="48">
        <v>0</v>
      </c>
      <c r="J8" s="87">
        <v>0.96721311475409832</v>
      </c>
      <c r="K8" s="87" t="s">
        <v>878</v>
      </c>
      <c r="L8" s="87" t="s">
        <v>878</v>
      </c>
      <c r="M8" s="87" t="s">
        <v>878</v>
      </c>
      <c r="N8" s="87">
        <v>0</v>
      </c>
      <c r="O8" s="87">
        <v>0</v>
      </c>
      <c r="P8" s="87">
        <v>0</v>
      </c>
      <c r="Q8" s="87">
        <v>0.96721311475409832</v>
      </c>
      <c r="R8" s="87" t="s">
        <v>878</v>
      </c>
      <c r="S8" s="87">
        <v>0</v>
      </c>
      <c r="T8" s="87" t="s">
        <v>878</v>
      </c>
      <c r="U8" s="87" t="s">
        <v>878</v>
      </c>
      <c r="V8" s="87">
        <v>0</v>
      </c>
      <c r="X8" s="189"/>
    </row>
    <row r="9" spans="1:24" x14ac:dyDescent="0.25">
      <c r="A9" s="43" t="s">
        <v>19</v>
      </c>
      <c r="B9" s="44" t="s">
        <v>20</v>
      </c>
      <c r="C9" s="45" t="s">
        <v>21</v>
      </c>
      <c r="D9" s="38">
        <v>354</v>
      </c>
      <c r="E9" s="87">
        <v>5.084745762711864E-2</v>
      </c>
      <c r="F9" s="47">
        <v>0.22316384180790963</v>
      </c>
      <c r="G9" s="47">
        <v>0.44915254237288138</v>
      </c>
      <c r="H9" s="47">
        <v>0.2768361581920904</v>
      </c>
      <c r="I9" s="48">
        <v>0</v>
      </c>
      <c r="J9" s="87">
        <v>0.80508474576271183</v>
      </c>
      <c r="K9" s="87" t="s">
        <v>878</v>
      </c>
      <c r="L9" s="87" t="s">
        <v>878</v>
      </c>
      <c r="M9" s="87">
        <v>3.1073446327683617E-2</v>
      </c>
      <c r="N9" s="87">
        <v>0</v>
      </c>
      <c r="O9" s="87">
        <v>0.14971751412429379</v>
      </c>
      <c r="P9" s="87">
        <v>0</v>
      </c>
      <c r="Q9" s="87">
        <v>0.97175141242937857</v>
      </c>
      <c r="R9" s="87" t="s">
        <v>878</v>
      </c>
      <c r="S9" s="87" t="s">
        <v>878</v>
      </c>
      <c r="T9" s="87" t="s">
        <v>878</v>
      </c>
      <c r="U9" s="87" t="s">
        <v>878</v>
      </c>
      <c r="V9" s="87">
        <v>0</v>
      </c>
      <c r="X9" s="189"/>
    </row>
    <row r="10" spans="1:24" x14ac:dyDescent="0.25">
      <c r="A10" s="43" t="s">
        <v>22</v>
      </c>
      <c r="B10" s="44" t="s">
        <v>23</v>
      </c>
      <c r="C10" s="45" t="s">
        <v>24</v>
      </c>
      <c r="D10" s="38">
        <v>97</v>
      </c>
      <c r="E10" s="87">
        <v>6.1855670103092786E-2</v>
      </c>
      <c r="F10" s="47">
        <v>0.25773195876288663</v>
      </c>
      <c r="G10" s="47">
        <v>0.44329896907216493</v>
      </c>
      <c r="H10" s="47">
        <v>0.23711340206185569</v>
      </c>
      <c r="I10" s="48">
        <v>0</v>
      </c>
      <c r="J10" s="87">
        <v>0.88659793814432986</v>
      </c>
      <c r="K10" s="87" t="s">
        <v>878</v>
      </c>
      <c r="L10" s="87" t="s">
        <v>878</v>
      </c>
      <c r="M10" s="87" t="s">
        <v>878</v>
      </c>
      <c r="N10" s="87" t="s">
        <v>878</v>
      </c>
      <c r="O10" s="87">
        <v>7.2164948453608255E-2</v>
      </c>
      <c r="P10" s="87">
        <v>0</v>
      </c>
      <c r="Q10" s="87">
        <v>1</v>
      </c>
      <c r="R10" s="87">
        <v>0</v>
      </c>
      <c r="S10" s="87">
        <v>0</v>
      </c>
      <c r="T10" s="87">
        <v>0</v>
      </c>
      <c r="U10" s="87">
        <v>0</v>
      </c>
      <c r="V10" s="87">
        <v>0</v>
      </c>
      <c r="X10" s="189"/>
    </row>
    <row r="11" spans="1:24" x14ac:dyDescent="0.25">
      <c r="A11" s="43" t="s">
        <v>25</v>
      </c>
      <c r="B11" s="44" t="s">
        <v>26</v>
      </c>
      <c r="C11" s="45" t="s">
        <v>8</v>
      </c>
      <c r="D11" s="38">
        <v>148</v>
      </c>
      <c r="E11" s="87">
        <v>9.45945945945946E-2</v>
      </c>
      <c r="F11" s="47">
        <v>0.26351351351351349</v>
      </c>
      <c r="G11" s="47">
        <v>0.41891891891891897</v>
      </c>
      <c r="H11" s="47">
        <v>0.22297297297297297</v>
      </c>
      <c r="I11" s="48">
        <v>0</v>
      </c>
      <c r="J11" s="87">
        <v>0.6148648648648648</v>
      </c>
      <c r="K11" s="87">
        <v>0.25</v>
      </c>
      <c r="L11" s="87">
        <v>8.1081081081081086E-2</v>
      </c>
      <c r="M11" s="87">
        <v>3.3783783783783786E-2</v>
      </c>
      <c r="N11" s="87">
        <v>0</v>
      </c>
      <c r="O11" s="87" t="s">
        <v>878</v>
      </c>
      <c r="P11" s="87" t="s">
        <v>878</v>
      </c>
      <c r="Q11" s="87">
        <v>0.97972972972972971</v>
      </c>
      <c r="R11" s="87">
        <v>0</v>
      </c>
      <c r="S11" s="87">
        <v>0</v>
      </c>
      <c r="T11" s="87">
        <v>0</v>
      </c>
      <c r="U11" s="87" t="s">
        <v>878</v>
      </c>
      <c r="V11" s="87">
        <v>0</v>
      </c>
      <c r="X11" s="189"/>
    </row>
    <row r="12" spans="1:24" x14ac:dyDescent="0.25">
      <c r="A12" s="43" t="s">
        <v>27</v>
      </c>
      <c r="B12" s="44" t="s">
        <v>28</v>
      </c>
      <c r="C12" s="45" t="s">
        <v>5</v>
      </c>
      <c r="D12" s="38">
        <v>132</v>
      </c>
      <c r="E12" s="87">
        <v>6.0606060606060608E-2</v>
      </c>
      <c r="F12" s="47">
        <v>0.2121212121212121</v>
      </c>
      <c r="G12" s="47">
        <v>0.36363636363636365</v>
      </c>
      <c r="H12" s="47">
        <v>0.36363636363636365</v>
      </c>
      <c r="I12" s="48">
        <v>0</v>
      </c>
      <c r="J12" s="87">
        <v>0.96969696969696972</v>
      </c>
      <c r="K12" s="87" t="s">
        <v>878</v>
      </c>
      <c r="L12" s="87">
        <v>0</v>
      </c>
      <c r="M12" s="87">
        <v>0</v>
      </c>
      <c r="N12" s="87">
        <v>0</v>
      </c>
      <c r="O12" s="87">
        <v>0</v>
      </c>
      <c r="P12" s="87">
        <v>0</v>
      </c>
      <c r="Q12" s="87">
        <v>0.97727272727272729</v>
      </c>
      <c r="R12" s="87" t="s">
        <v>878</v>
      </c>
      <c r="S12" s="87" t="s">
        <v>878</v>
      </c>
      <c r="T12" s="87">
        <v>0</v>
      </c>
      <c r="U12" s="87" t="s">
        <v>878</v>
      </c>
      <c r="V12" s="87">
        <v>0</v>
      </c>
      <c r="X12" s="189"/>
    </row>
    <row r="13" spans="1:24" x14ac:dyDescent="0.25">
      <c r="A13" s="43" t="s">
        <v>29</v>
      </c>
      <c r="B13" s="44" t="s">
        <v>30</v>
      </c>
      <c r="C13" s="45" t="s">
        <v>31</v>
      </c>
      <c r="D13" s="38">
        <v>119</v>
      </c>
      <c r="E13" s="87">
        <v>6.7226890756302518E-2</v>
      </c>
      <c r="F13" s="47">
        <v>0.21848739495798319</v>
      </c>
      <c r="G13" s="47">
        <v>0.35294117647058826</v>
      </c>
      <c r="H13" s="47">
        <v>0.36134453781512604</v>
      </c>
      <c r="I13" s="48">
        <v>0</v>
      </c>
      <c r="J13" s="87" t="s">
        <v>878</v>
      </c>
      <c r="K13" s="87">
        <v>5.0420168067226892E-2</v>
      </c>
      <c r="L13" s="87" t="s">
        <v>878</v>
      </c>
      <c r="M13" s="87">
        <v>0</v>
      </c>
      <c r="N13" s="87" t="s">
        <v>878</v>
      </c>
      <c r="O13" s="87">
        <v>0.86554621848739499</v>
      </c>
      <c r="P13" s="87">
        <v>0</v>
      </c>
      <c r="Q13" s="87">
        <v>0.96638655462184875</v>
      </c>
      <c r="R13" s="87" t="s">
        <v>878</v>
      </c>
      <c r="S13" s="87">
        <v>0</v>
      </c>
      <c r="T13" s="87">
        <v>0</v>
      </c>
      <c r="U13" s="87" t="s">
        <v>878</v>
      </c>
      <c r="V13" s="87">
        <v>0</v>
      </c>
      <c r="X13" s="189"/>
    </row>
    <row r="14" spans="1:24" x14ac:dyDescent="0.25">
      <c r="A14" s="43" t="s">
        <v>32</v>
      </c>
      <c r="B14" s="44" t="s">
        <v>33</v>
      </c>
      <c r="C14" s="45" t="s">
        <v>31</v>
      </c>
      <c r="D14" s="38">
        <v>60</v>
      </c>
      <c r="E14" s="87">
        <v>1.6666666666666666E-2</v>
      </c>
      <c r="F14" s="47">
        <v>0.35</v>
      </c>
      <c r="G14" s="47">
        <v>0.28333333333333333</v>
      </c>
      <c r="H14" s="47">
        <v>0.35</v>
      </c>
      <c r="I14" s="48">
        <v>0</v>
      </c>
      <c r="J14" s="87">
        <v>8.3333333333333343E-2</v>
      </c>
      <c r="K14" s="87" t="s">
        <v>878</v>
      </c>
      <c r="L14" s="87">
        <v>8.3333333333333343E-2</v>
      </c>
      <c r="M14" s="87" t="s">
        <v>878</v>
      </c>
      <c r="N14" s="87" t="s">
        <v>878</v>
      </c>
      <c r="O14" s="87">
        <v>0.76666666666666672</v>
      </c>
      <c r="P14" s="87">
        <v>0</v>
      </c>
      <c r="Q14" s="87">
        <v>0.95</v>
      </c>
      <c r="R14" s="87" t="s">
        <v>878</v>
      </c>
      <c r="S14" s="87">
        <v>0</v>
      </c>
      <c r="T14" s="87">
        <v>0</v>
      </c>
      <c r="U14" s="87">
        <v>0</v>
      </c>
      <c r="V14" s="87">
        <v>0</v>
      </c>
      <c r="X14" s="189"/>
    </row>
    <row r="15" spans="1:24" x14ac:dyDescent="0.25">
      <c r="A15" s="43" t="s">
        <v>34</v>
      </c>
      <c r="B15" s="44" t="s">
        <v>35</v>
      </c>
      <c r="C15" s="45" t="s">
        <v>24</v>
      </c>
      <c r="D15" s="38">
        <v>112</v>
      </c>
      <c r="E15" s="87">
        <v>8.0357142857142863E-2</v>
      </c>
      <c r="F15" s="47">
        <v>0.22321428571428573</v>
      </c>
      <c r="G15" s="47">
        <v>0.36607142857142855</v>
      </c>
      <c r="H15" s="47">
        <v>0.33035714285714285</v>
      </c>
      <c r="I15" s="48">
        <v>0</v>
      </c>
      <c r="J15" s="87">
        <v>0.6964285714285714</v>
      </c>
      <c r="K15" s="87" t="s">
        <v>878</v>
      </c>
      <c r="L15" s="87" t="s">
        <v>878</v>
      </c>
      <c r="M15" s="87">
        <v>4.4642857142857144E-2</v>
      </c>
      <c r="N15" s="87">
        <v>0</v>
      </c>
      <c r="O15" s="87">
        <v>0.23214285714285715</v>
      </c>
      <c r="P15" s="87">
        <v>0</v>
      </c>
      <c r="Q15" s="87">
        <v>0.9732142857142857</v>
      </c>
      <c r="R15" s="87" t="s">
        <v>878</v>
      </c>
      <c r="S15" s="87" t="s">
        <v>878</v>
      </c>
      <c r="T15" s="87">
        <v>0</v>
      </c>
      <c r="U15" s="87">
        <v>0</v>
      </c>
      <c r="V15" s="87">
        <v>0</v>
      </c>
      <c r="X15" s="189"/>
    </row>
    <row r="16" spans="1:24" x14ac:dyDescent="0.25">
      <c r="A16" s="43" t="s">
        <v>36</v>
      </c>
      <c r="B16" s="44" t="s">
        <v>37</v>
      </c>
      <c r="C16" s="45" t="s">
        <v>11</v>
      </c>
      <c r="D16" s="38">
        <v>56</v>
      </c>
      <c r="E16" s="87" t="s">
        <v>878</v>
      </c>
      <c r="F16" s="47">
        <v>0.28571428571428575</v>
      </c>
      <c r="G16" s="47">
        <v>0.44642857142857145</v>
      </c>
      <c r="H16" s="47">
        <v>0.19642857142857142</v>
      </c>
      <c r="I16" s="48">
        <v>0</v>
      </c>
      <c r="J16" s="87">
        <v>0.9642857142857143</v>
      </c>
      <c r="K16" s="87">
        <v>0</v>
      </c>
      <c r="L16" s="87" t="s">
        <v>878</v>
      </c>
      <c r="M16" s="87">
        <v>0</v>
      </c>
      <c r="N16" s="87">
        <v>0</v>
      </c>
      <c r="O16" s="87">
        <v>0</v>
      </c>
      <c r="P16" s="87">
        <v>0</v>
      </c>
      <c r="Q16" s="87">
        <v>0.9464285714285714</v>
      </c>
      <c r="R16" s="87" t="s">
        <v>878</v>
      </c>
      <c r="S16" s="87">
        <v>0</v>
      </c>
      <c r="T16" s="87" t="s">
        <v>878</v>
      </c>
      <c r="U16" s="87" t="s">
        <v>878</v>
      </c>
      <c r="V16" s="87">
        <v>0</v>
      </c>
      <c r="X16" s="189"/>
    </row>
    <row r="17" spans="1:24" x14ac:dyDescent="0.25">
      <c r="A17" s="43" t="s">
        <v>38</v>
      </c>
      <c r="B17" s="44" t="s">
        <v>39</v>
      </c>
      <c r="C17" s="45" t="s">
        <v>21</v>
      </c>
      <c r="D17" s="38">
        <v>98</v>
      </c>
      <c r="E17" s="87" t="s">
        <v>878</v>
      </c>
      <c r="F17" s="47">
        <v>0.12244897959183673</v>
      </c>
      <c r="G17" s="47">
        <v>0.41836734693877553</v>
      </c>
      <c r="H17" s="47">
        <v>0.42857142857142855</v>
      </c>
      <c r="I17" s="48">
        <v>0</v>
      </c>
      <c r="J17" s="87">
        <v>0.9285714285714286</v>
      </c>
      <c r="K17" s="87">
        <v>0</v>
      </c>
      <c r="L17" s="87" t="s">
        <v>878</v>
      </c>
      <c r="M17" s="87" t="s">
        <v>878</v>
      </c>
      <c r="N17" s="87" t="s">
        <v>878</v>
      </c>
      <c r="O17" s="87" t="s">
        <v>878</v>
      </c>
      <c r="P17" s="87">
        <v>0</v>
      </c>
      <c r="Q17" s="87">
        <v>0.97959183673469385</v>
      </c>
      <c r="R17" s="87">
        <v>0</v>
      </c>
      <c r="S17" s="87">
        <v>0</v>
      </c>
      <c r="T17" s="87">
        <v>0</v>
      </c>
      <c r="U17" s="87" t="s">
        <v>878</v>
      </c>
      <c r="V17" s="87">
        <v>0</v>
      </c>
      <c r="X17" s="189"/>
    </row>
    <row r="18" spans="1:24" x14ac:dyDescent="0.25">
      <c r="A18" s="43" t="s">
        <v>40</v>
      </c>
      <c r="B18" s="44" t="s">
        <v>41</v>
      </c>
      <c r="C18" s="45" t="s">
        <v>31</v>
      </c>
      <c r="D18" s="38">
        <v>129</v>
      </c>
      <c r="E18" s="87">
        <v>4.6511627906976744E-2</v>
      </c>
      <c r="F18" s="47">
        <v>0.11627906976744186</v>
      </c>
      <c r="G18" s="47">
        <v>0.39534883720930231</v>
      </c>
      <c r="H18" s="47">
        <v>0.44186046511627908</v>
      </c>
      <c r="I18" s="48">
        <v>0</v>
      </c>
      <c r="J18" s="87">
        <v>0.96124031007751942</v>
      </c>
      <c r="K18" s="87">
        <v>0</v>
      </c>
      <c r="L18" s="87">
        <v>0</v>
      </c>
      <c r="M18" s="87">
        <v>0</v>
      </c>
      <c r="N18" s="87">
        <v>0</v>
      </c>
      <c r="O18" s="87">
        <v>3.875968992248062E-2</v>
      </c>
      <c r="P18" s="87">
        <v>0</v>
      </c>
      <c r="Q18" s="87">
        <v>1</v>
      </c>
      <c r="R18" s="87">
        <v>0</v>
      </c>
      <c r="S18" s="87">
        <v>0</v>
      </c>
      <c r="T18" s="87">
        <v>0</v>
      </c>
      <c r="U18" s="87">
        <v>0</v>
      </c>
      <c r="V18" s="87">
        <v>0</v>
      </c>
      <c r="X18" s="189"/>
    </row>
    <row r="19" spans="1:24" x14ac:dyDescent="0.25">
      <c r="A19" s="43" t="s">
        <v>42</v>
      </c>
      <c r="B19" s="44" t="s">
        <v>43</v>
      </c>
      <c r="C19" s="45" t="s">
        <v>8</v>
      </c>
      <c r="D19" s="38">
        <v>216</v>
      </c>
      <c r="E19" s="87">
        <v>6.4814814814814825E-2</v>
      </c>
      <c r="F19" s="47">
        <v>0.20370370370370369</v>
      </c>
      <c r="G19" s="47">
        <v>0.33333333333333337</v>
      </c>
      <c r="H19" s="47">
        <v>0.39351851851851855</v>
      </c>
      <c r="I19" s="48" t="s">
        <v>878</v>
      </c>
      <c r="J19" s="87">
        <v>0.91203703703703709</v>
      </c>
      <c r="K19" s="87" t="s">
        <v>878</v>
      </c>
      <c r="L19" s="87">
        <v>2.314814814814815E-2</v>
      </c>
      <c r="M19" s="87" t="s">
        <v>878</v>
      </c>
      <c r="N19" s="87" t="s">
        <v>878</v>
      </c>
      <c r="O19" s="87">
        <v>2.7777777777777776E-2</v>
      </c>
      <c r="P19" s="87" t="s">
        <v>878</v>
      </c>
      <c r="Q19" s="87">
        <v>0.99074074074074081</v>
      </c>
      <c r="R19" s="87" t="s">
        <v>878</v>
      </c>
      <c r="S19" s="87">
        <v>0</v>
      </c>
      <c r="T19" s="87">
        <v>0</v>
      </c>
      <c r="U19" s="87">
        <v>0</v>
      </c>
      <c r="V19" s="87" t="s">
        <v>878</v>
      </c>
      <c r="X19" s="189"/>
    </row>
    <row r="20" spans="1:24" x14ac:dyDescent="0.25">
      <c r="A20" s="43" t="s">
        <v>44</v>
      </c>
      <c r="B20" s="44" t="s">
        <v>45</v>
      </c>
      <c r="C20" s="45" t="s">
        <v>11</v>
      </c>
      <c r="D20" s="38">
        <v>116</v>
      </c>
      <c r="E20" s="87">
        <v>7.7586206896551727E-2</v>
      </c>
      <c r="F20" s="47">
        <v>0.17241379310344829</v>
      </c>
      <c r="G20" s="47">
        <v>0.38793103448275867</v>
      </c>
      <c r="H20" s="47">
        <v>0.36206896551724133</v>
      </c>
      <c r="I20" s="48">
        <v>0</v>
      </c>
      <c r="J20" s="87">
        <v>0.99137931034482762</v>
      </c>
      <c r="K20" s="87">
        <v>0</v>
      </c>
      <c r="L20" s="87" t="s">
        <v>878</v>
      </c>
      <c r="M20" s="87">
        <v>0</v>
      </c>
      <c r="N20" s="87">
        <v>0</v>
      </c>
      <c r="O20" s="87">
        <v>0</v>
      </c>
      <c r="P20" s="87">
        <v>0</v>
      </c>
      <c r="Q20" s="87">
        <v>0.98275862068965525</v>
      </c>
      <c r="R20" s="87" t="s">
        <v>878</v>
      </c>
      <c r="S20" s="87">
        <v>0</v>
      </c>
      <c r="T20" s="87" t="s">
        <v>878</v>
      </c>
      <c r="U20" s="87">
        <v>0</v>
      </c>
      <c r="V20" s="87">
        <v>0</v>
      </c>
      <c r="X20" s="189"/>
    </row>
    <row r="21" spans="1:24" x14ac:dyDescent="0.25">
      <c r="A21" s="43" t="s">
        <v>46</v>
      </c>
      <c r="B21" s="51" t="s">
        <v>47</v>
      </c>
      <c r="C21" s="45" t="s">
        <v>21</v>
      </c>
      <c r="D21" s="38">
        <v>183</v>
      </c>
      <c r="E21" s="87">
        <v>9.8360655737704916E-2</v>
      </c>
      <c r="F21" s="47">
        <v>0.18579234972677597</v>
      </c>
      <c r="G21" s="47">
        <v>0.4043715846994535</v>
      </c>
      <c r="H21" s="47">
        <v>0.31147540983606559</v>
      </c>
      <c r="I21" s="48">
        <v>0</v>
      </c>
      <c r="J21" s="87">
        <v>0.66120218579234968</v>
      </c>
      <c r="K21" s="87">
        <v>0.10382513661202186</v>
      </c>
      <c r="L21" s="87" t="s">
        <v>878</v>
      </c>
      <c r="M21" s="87" t="s">
        <v>878</v>
      </c>
      <c r="N21" s="87">
        <v>0</v>
      </c>
      <c r="O21" s="87">
        <v>0.21311475409836067</v>
      </c>
      <c r="P21" s="87">
        <v>0</v>
      </c>
      <c r="Q21" s="87">
        <v>0.95081967213114749</v>
      </c>
      <c r="R21" s="87">
        <v>2.7322404371584699E-2</v>
      </c>
      <c r="S21" s="87">
        <v>0</v>
      </c>
      <c r="T21" s="87">
        <v>0</v>
      </c>
      <c r="U21" s="87" t="s">
        <v>878</v>
      </c>
      <c r="V21" s="87">
        <v>0</v>
      </c>
      <c r="X21" s="189"/>
    </row>
    <row r="22" spans="1:24" x14ac:dyDescent="0.25">
      <c r="A22" s="43" t="s">
        <v>48</v>
      </c>
      <c r="B22" s="44" t="s">
        <v>49</v>
      </c>
      <c r="C22" s="45" t="s">
        <v>50</v>
      </c>
      <c r="D22" s="38">
        <v>51</v>
      </c>
      <c r="E22" s="87" t="s">
        <v>878</v>
      </c>
      <c r="F22" s="47">
        <v>0.21568627450980393</v>
      </c>
      <c r="G22" s="47">
        <v>0.41176470588235298</v>
      </c>
      <c r="H22" s="47">
        <v>0.33333333333333337</v>
      </c>
      <c r="I22" s="48">
        <v>0</v>
      </c>
      <c r="J22" s="87">
        <v>0.86274509803921573</v>
      </c>
      <c r="K22" s="87">
        <v>0</v>
      </c>
      <c r="L22" s="87">
        <v>0</v>
      </c>
      <c r="M22" s="87">
        <v>0</v>
      </c>
      <c r="N22" s="87">
        <v>0</v>
      </c>
      <c r="O22" s="87">
        <v>0.1372549019607843</v>
      </c>
      <c r="P22" s="87">
        <v>0</v>
      </c>
      <c r="Q22" s="87">
        <v>1</v>
      </c>
      <c r="R22" s="87">
        <v>0</v>
      </c>
      <c r="S22" s="87">
        <v>0</v>
      </c>
      <c r="T22" s="87">
        <v>0</v>
      </c>
      <c r="U22" s="87">
        <v>0</v>
      </c>
      <c r="V22" s="87">
        <v>0</v>
      </c>
      <c r="X22" s="189"/>
    </row>
    <row r="23" spans="1:24" x14ac:dyDescent="0.25">
      <c r="A23" s="43" t="s">
        <v>51</v>
      </c>
      <c r="B23" s="44" t="s">
        <v>52</v>
      </c>
      <c r="C23" s="45" t="s">
        <v>31</v>
      </c>
      <c r="D23" s="38">
        <v>116</v>
      </c>
      <c r="E23" s="87">
        <v>6.8965517241379309E-2</v>
      </c>
      <c r="F23" s="47">
        <v>0.15517241379310345</v>
      </c>
      <c r="G23" s="47">
        <v>0.39655172413793105</v>
      </c>
      <c r="H23" s="47">
        <v>0.37931034482758619</v>
      </c>
      <c r="I23" s="48">
        <v>0</v>
      </c>
      <c r="J23" s="87">
        <v>0.18965517241379309</v>
      </c>
      <c r="K23" s="87">
        <v>6.0344827586206892E-2</v>
      </c>
      <c r="L23" s="87">
        <v>0.17241379310344829</v>
      </c>
      <c r="M23" s="87">
        <v>5.1724137931034482E-2</v>
      </c>
      <c r="N23" s="87">
        <v>0</v>
      </c>
      <c r="O23" s="87">
        <v>0.52586206896551724</v>
      </c>
      <c r="P23" s="87">
        <v>0</v>
      </c>
      <c r="Q23" s="87">
        <v>0.92241379310344829</v>
      </c>
      <c r="R23" s="87">
        <v>6.8965517241379309E-2</v>
      </c>
      <c r="S23" s="87">
        <v>0</v>
      </c>
      <c r="T23" s="87">
        <v>0</v>
      </c>
      <c r="U23" s="87" t="s">
        <v>878</v>
      </c>
      <c r="V23" s="87">
        <v>0</v>
      </c>
      <c r="X23" s="189"/>
    </row>
    <row r="24" spans="1:24" x14ac:dyDescent="0.25">
      <c r="A24" s="43" t="s">
        <v>53</v>
      </c>
      <c r="B24" s="44" t="s">
        <v>54</v>
      </c>
      <c r="C24" s="45" t="s">
        <v>31</v>
      </c>
      <c r="D24" s="38">
        <v>325</v>
      </c>
      <c r="E24" s="87">
        <v>7.0769230769230765E-2</v>
      </c>
      <c r="F24" s="47">
        <v>0.21230769230769231</v>
      </c>
      <c r="G24" s="47">
        <v>0.49230769230769234</v>
      </c>
      <c r="H24" s="47">
        <v>0.22461538461538461</v>
      </c>
      <c r="I24" s="48">
        <v>0</v>
      </c>
      <c r="J24" s="87">
        <v>0.94153846153846166</v>
      </c>
      <c r="K24" s="87">
        <v>0</v>
      </c>
      <c r="L24" s="87" t="s">
        <v>878</v>
      </c>
      <c r="M24" s="87">
        <v>0</v>
      </c>
      <c r="N24" s="87">
        <v>2.1538461538461538E-2</v>
      </c>
      <c r="O24" s="87">
        <v>3.3846153846153845E-2</v>
      </c>
      <c r="P24" s="87">
        <v>0</v>
      </c>
      <c r="Q24" s="87">
        <v>0.99384615384615382</v>
      </c>
      <c r="R24" s="87">
        <v>0</v>
      </c>
      <c r="S24" s="87">
        <v>0</v>
      </c>
      <c r="T24" s="87">
        <v>0</v>
      </c>
      <c r="U24" s="87" t="s">
        <v>878</v>
      </c>
      <c r="V24" s="87">
        <v>0</v>
      </c>
      <c r="X24" s="189"/>
    </row>
    <row r="25" spans="1:24" x14ac:dyDescent="0.25">
      <c r="A25" s="43" t="s">
        <v>55</v>
      </c>
      <c r="B25" s="44" t="s">
        <v>56</v>
      </c>
      <c r="C25" s="45" t="s">
        <v>11</v>
      </c>
      <c r="D25" s="38">
        <v>257</v>
      </c>
      <c r="E25" s="87">
        <v>3.5019455252918288E-2</v>
      </c>
      <c r="F25" s="47">
        <v>0.22957198443579765</v>
      </c>
      <c r="G25" s="47">
        <v>0.38132295719844356</v>
      </c>
      <c r="H25" s="47">
        <v>0.35408560311284049</v>
      </c>
      <c r="I25" s="48">
        <v>0</v>
      </c>
      <c r="J25" s="87" t="s">
        <v>878</v>
      </c>
      <c r="K25" s="87">
        <v>0</v>
      </c>
      <c r="L25" s="87">
        <v>0</v>
      </c>
      <c r="M25" s="87">
        <v>0</v>
      </c>
      <c r="N25" s="87">
        <v>0</v>
      </c>
      <c r="O25" s="87">
        <v>0.99610894941634243</v>
      </c>
      <c r="P25" s="87">
        <v>0</v>
      </c>
      <c r="Q25" s="87">
        <v>0.96498054474708173</v>
      </c>
      <c r="R25" s="87" t="s">
        <v>878</v>
      </c>
      <c r="S25" s="87">
        <v>0</v>
      </c>
      <c r="T25" s="87" t="s">
        <v>878</v>
      </c>
      <c r="U25" s="87">
        <v>2.3346303501945526E-2</v>
      </c>
      <c r="V25" s="87">
        <v>0</v>
      </c>
      <c r="X25" s="189"/>
    </row>
    <row r="26" spans="1:24" x14ac:dyDescent="0.25">
      <c r="A26" s="43" t="s">
        <v>57</v>
      </c>
      <c r="B26" s="44" t="s">
        <v>58</v>
      </c>
      <c r="C26" s="45" t="s">
        <v>50</v>
      </c>
      <c r="D26" s="38">
        <v>57</v>
      </c>
      <c r="E26" s="87" t="s">
        <v>878</v>
      </c>
      <c r="F26" s="47">
        <v>0.17543859649122809</v>
      </c>
      <c r="G26" s="47">
        <v>0.35087719298245618</v>
      </c>
      <c r="H26" s="47">
        <v>0.4210526315789474</v>
      </c>
      <c r="I26" s="48">
        <v>0</v>
      </c>
      <c r="J26" s="87">
        <v>0</v>
      </c>
      <c r="K26" s="87">
        <v>0</v>
      </c>
      <c r="L26" s="87">
        <v>0</v>
      </c>
      <c r="M26" s="87">
        <v>0</v>
      </c>
      <c r="N26" s="87">
        <v>0</v>
      </c>
      <c r="O26" s="87">
        <v>1</v>
      </c>
      <c r="P26" s="87">
        <v>0</v>
      </c>
      <c r="Q26" s="87">
        <v>0.98245614035087725</v>
      </c>
      <c r="R26" s="87">
        <v>0</v>
      </c>
      <c r="S26" s="87">
        <v>0</v>
      </c>
      <c r="T26" s="87">
        <v>0</v>
      </c>
      <c r="U26" s="87" t="s">
        <v>878</v>
      </c>
      <c r="V26" s="87">
        <v>0</v>
      </c>
      <c r="X26" s="189"/>
    </row>
    <row r="27" spans="1:24" x14ac:dyDescent="0.25">
      <c r="A27" s="43" t="s">
        <v>59</v>
      </c>
      <c r="B27" s="44" t="s">
        <v>60</v>
      </c>
      <c r="C27" s="45" t="s">
        <v>21</v>
      </c>
      <c r="D27" s="38">
        <v>100</v>
      </c>
      <c r="E27" s="87">
        <v>0.1</v>
      </c>
      <c r="F27" s="47">
        <v>0.14000000000000001</v>
      </c>
      <c r="G27" s="47">
        <v>0.41</v>
      </c>
      <c r="H27" s="47">
        <v>0.35</v>
      </c>
      <c r="I27" s="48">
        <v>0</v>
      </c>
      <c r="J27" s="87">
        <v>0.9</v>
      </c>
      <c r="K27" s="87" t="s">
        <v>878</v>
      </c>
      <c r="L27" s="87" t="s">
        <v>878</v>
      </c>
      <c r="M27" s="87" t="s">
        <v>878</v>
      </c>
      <c r="N27" s="87">
        <v>0</v>
      </c>
      <c r="O27" s="87">
        <v>0.06</v>
      </c>
      <c r="P27" s="87">
        <v>0</v>
      </c>
      <c r="Q27" s="87">
        <v>0.99</v>
      </c>
      <c r="R27" s="87">
        <v>0</v>
      </c>
      <c r="S27" s="87">
        <v>0</v>
      </c>
      <c r="T27" s="87">
        <v>0</v>
      </c>
      <c r="U27" s="87" t="s">
        <v>878</v>
      </c>
      <c r="V27" s="87">
        <v>0</v>
      </c>
      <c r="X27" s="189"/>
    </row>
    <row r="28" spans="1:24" x14ac:dyDescent="0.25">
      <c r="A28" s="43" t="s">
        <v>61</v>
      </c>
      <c r="B28" s="44" t="s">
        <v>62</v>
      </c>
      <c r="C28" s="45" t="s">
        <v>24</v>
      </c>
      <c r="D28" s="38">
        <v>110</v>
      </c>
      <c r="E28" s="87">
        <v>0.11818181818181818</v>
      </c>
      <c r="F28" s="47">
        <v>0.22727272727272727</v>
      </c>
      <c r="G28" s="47">
        <v>0.42727272727272725</v>
      </c>
      <c r="H28" s="47">
        <v>0.22727272727272727</v>
      </c>
      <c r="I28" s="48">
        <v>0</v>
      </c>
      <c r="J28" s="87">
        <v>0.8545454545454545</v>
      </c>
      <c r="K28" s="87" t="s">
        <v>878</v>
      </c>
      <c r="L28" s="87" t="s">
        <v>878</v>
      </c>
      <c r="M28" s="87">
        <v>0</v>
      </c>
      <c r="N28" s="87" t="s">
        <v>878</v>
      </c>
      <c r="O28" s="87">
        <v>0.11818181818181818</v>
      </c>
      <c r="P28" s="87">
        <v>0</v>
      </c>
      <c r="Q28" s="87">
        <v>0.97272727272727266</v>
      </c>
      <c r="R28" s="87" t="s">
        <v>878</v>
      </c>
      <c r="S28" s="87" t="s">
        <v>878</v>
      </c>
      <c r="T28" s="87">
        <v>0</v>
      </c>
      <c r="U28" s="87" t="s">
        <v>878</v>
      </c>
      <c r="V28" s="87">
        <v>0</v>
      </c>
      <c r="X28" s="189"/>
    </row>
    <row r="29" spans="1:24" x14ac:dyDescent="0.25">
      <c r="A29" s="43" t="s">
        <v>63</v>
      </c>
      <c r="B29" s="44" t="s">
        <v>64</v>
      </c>
      <c r="C29" s="45" t="s">
        <v>31</v>
      </c>
      <c r="D29" s="38">
        <v>94</v>
      </c>
      <c r="E29" s="87">
        <v>5.3191489361702128E-2</v>
      </c>
      <c r="F29" s="47">
        <v>0.24468085106382978</v>
      </c>
      <c r="G29" s="47">
        <v>0.34042553191489361</v>
      </c>
      <c r="H29" s="47">
        <v>0.36170212765957444</v>
      </c>
      <c r="I29" s="48">
        <v>0</v>
      </c>
      <c r="J29" s="87">
        <v>0.96808510638297873</v>
      </c>
      <c r="K29" s="87">
        <v>0</v>
      </c>
      <c r="L29" s="87">
        <v>0</v>
      </c>
      <c r="M29" s="87">
        <v>0</v>
      </c>
      <c r="N29" s="87" t="s">
        <v>878</v>
      </c>
      <c r="O29" s="87" t="s">
        <v>878</v>
      </c>
      <c r="P29" s="87">
        <v>0</v>
      </c>
      <c r="Q29" s="87">
        <v>0.98936170212765961</v>
      </c>
      <c r="R29" s="87" t="s">
        <v>878</v>
      </c>
      <c r="S29" s="87">
        <v>0</v>
      </c>
      <c r="T29" s="87">
        <v>0</v>
      </c>
      <c r="U29" s="87">
        <v>0</v>
      </c>
      <c r="V29" s="87">
        <v>0</v>
      </c>
      <c r="X29" s="189"/>
    </row>
    <row r="30" spans="1:24" x14ac:dyDescent="0.25">
      <c r="A30" s="43" t="s">
        <v>65</v>
      </c>
      <c r="B30" s="44" t="s">
        <v>66</v>
      </c>
      <c r="C30" s="45" t="s">
        <v>50</v>
      </c>
      <c r="D30" s="38">
        <v>314</v>
      </c>
      <c r="E30" s="87">
        <v>6.3694267515923567E-2</v>
      </c>
      <c r="F30" s="47">
        <v>0.17834394904458598</v>
      </c>
      <c r="G30" s="47">
        <v>0.39808917197452232</v>
      </c>
      <c r="H30" s="47">
        <v>0.35987261146496813</v>
      </c>
      <c r="I30" s="48">
        <v>0</v>
      </c>
      <c r="J30" s="87">
        <v>0.92675159235668791</v>
      </c>
      <c r="K30" s="87">
        <v>1.9108280254777069E-2</v>
      </c>
      <c r="L30" s="87" t="s">
        <v>878</v>
      </c>
      <c r="M30" s="87" t="s">
        <v>878</v>
      </c>
      <c r="N30" s="87" t="s">
        <v>878</v>
      </c>
      <c r="O30" s="87">
        <v>3.5031847133757961E-2</v>
      </c>
      <c r="P30" s="87">
        <v>0</v>
      </c>
      <c r="Q30" s="87">
        <v>0.9426751592356688</v>
      </c>
      <c r="R30" s="87">
        <v>3.1847133757961783E-2</v>
      </c>
      <c r="S30" s="87" t="s">
        <v>878</v>
      </c>
      <c r="T30" s="87" t="s">
        <v>878</v>
      </c>
      <c r="U30" s="87" t="s">
        <v>878</v>
      </c>
      <c r="V30" s="87">
        <v>0</v>
      </c>
      <c r="X30" s="189"/>
    </row>
    <row r="31" spans="1:24" x14ac:dyDescent="0.25">
      <c r="A31" s="43" t="s">
        <v>67</v>
      </c>
      <c r="B31" s="44" t="s">
        <v>68</v>
      </c>
      <c r="C31" s="45" t="s">
        <v>69</v>
      </c>
      <c r="D31" s="38">
        <v>130</v>
      </c>
      <c r="E31" s="87">
        <v>3.8461538461538464E-2</v>
      </c>
      <c r="F31" s="47">
        <v>0.2076923076923077</v>
      </c>
      <c r="G31" s="47">
        <v>0.33076923076923082</v>
      </c>
      <c r="H31" s="47">
        <v>0.40769230769230769</v>
      </c>
      <c r="I31" s="48" t="s">
        <v>878</v>
      </c>
      <c r="J31" s="87">
        <v>0.74615384615384617</v>
      </c>
      <c r="K31" s="87">
        <v>3.8461538461538464E-2</v>
      </c>
      <c r="L31" s="87">
        <v>0</v>
      </c>
      <c r="M31" s="87" t="s">
        <v>878</v>
      </c>
      <c r="N31" s="87">
        <v>0</v>
      </c>
      <c r="O31" s="87">
        <v>0.2076923076923077</v>
      </c>
      <c r="P31" s="87">
        <v>0</v>
      </c>
      <c r="Q31" s="87">
        <v>0.98461538461538467</v>
      </c>
      <c r="R31" s="87" t="s">
        <v>878</v>
      </c>
      <c r="S31" s="87">
        <v>0</v>
      </c>
      <c r="T31" s="87">
        <v>0</v>
      </c>
      <c r="U31" s="87" t="s">
        <v>878</v>
      </c>
      <c r="V31" s="87">
        <v>0</v>
      </c>
      <c r="X31" s="189"/>
    </row>
    <row r="32" spans="1:24" x14ac:dyDescent="0.25">
      <c r="A32" s="43" t="s">
        <v>70</v>
      </c>
      <c r="B32" s="44" t="s">
        <v>71</v>
      </c>
      <c r="C32" s="45" t="s">
        <v>21</v>
      </c>
      <c r="D32" s="38">
        <v>125</v>
      </c>
      <c r="E32" s="87">
        <v>4.8000000000000001E-2</v>
      </c>
      <c r="F32" s="47">
        <v>0.192</v>
      </c>
      <c r="G32" s="47">
        <v>0.41600000000000004</v>
      </c>
      <c r="H32" s="47">
        <v>0.34399999999999997</v>
      </c>
      <c r="I32" s="48">
        <v>0</v>
      </c>
      <c r="J32" s="87">
        <v>0.47200000000000003</v>
      </c>
      <c r="K32" s="87">
        <v>0</v>
      </c>
      <c r="L32" s="87">
        <v>0</v>
      </c>
      <c r="M32" s="87">
        <v>0</v>
      </c>
      <c r="N32" s="87">
        <v>0</v>
      </c>
      <c r="O32" s="87">
        <v>0.52800000000000002</v>
      </c>
      <c r="P32" s="87">
        <v>0</v>
      </c>
      <c r="Q32" s="87">
        <v>0.97599999999999998</v>
      </c>
      <c r="R32" s="87" t="s">
        <v>878</v>
      </c>
      <c r="S32" s="87">
        <v>0</v>
      </c>
      <c r="T32" s="87">
        <v>0</v>
      </c>
      <c r="U32" s="87" t="s">
        <v>878</v>
      </c>
      <c r="V32" s="87">
        <v>0</v>
      </c>
      <c r="X32" s="189"/>
    </row>
    <row r="33" spans="1:24" x14ac:dyDescent="0.25">
      <c r="A33" s="43" t="s">
        <v>72</v>
      </c>
      <c r="B33" s="44" t="s">
        <v>73</v>
      </c>
      <c r="C33" s="45" t="s">
        <v>21</v>
      </c>
      <c r="D33" s="38">
        <v>242</v>
      </c>
      <c r="E33" s="87">
        <v>5.3719008264462811E-2</v>
      </c>
      <c r="F33" s="47">
        <v>0.23966942148760331</v>
      </c>
      <c r="G33" s="47">
        <v>0.39256198347107435</v>
      </c>
      <c r="H33" s="47">
        <v>0.31404958677685951</v>
      </c>
      <c r="I33" s="48">
        <v>0</v>
      </c>
      <c r="J33" s="87">
        <v>0.83057851239669422</v>
      </c>
      <c r="K33" s="87">
        <v>5.3719008264462811E-2</v>
      </c>
      <c r="L33" s="87">
        <v>2.8925619834710745E-2</v>
      </c>
      <c r="M33" s="87">
        <v>5.3719008264462811E-2</v>
      </c>
      <c r="N33" s="87">
        <v>0</v>
      </c>
      <c r="O33" s="87">
        <v>3.3057851239669422E-2</v>
      </c>
      <c r="P33" s="87">
        <v>0</v>
      </c>
      <c r="Q33" s="87">
        <v>0.97107438016528935</v>
      </c>
      <c r="R33" s="87" t="s">
        <v>878</v>
      </c>
      <c r="S33" s="87" t="s">
        <v>878</v>
      </c>
      <c r="T33" s="87" t="s">
        <v>878</v>
      </c>
      <c r="U33" s="87">
        <v>0</v>
      </c>
      <c r="V33" s="87">
        <v>0</v>
      </c>
      <c r="X33" s="189"/>
    </row>
    <row r="34" spans="1:24" x14ac:dyDescent="0.25">
      <c r="A34" s="43" t="s">
        <v>74</v>
      </c>
      <c r="B34" s="51" t="s">
        <v>75</v>
      </c>
      <c r="C34" s="45" t="s">
        <v>31</v>
      </c>
      <c r="D34" s="38">
        <v>136</v>
      </c>
      <c r="E34" s="87">
        <v>5.1470588235294122E-2</v>
      </c>
      <c r="F34" s="47">
        <v>0.30147058823529416</v>
      </c>
      <c r="G34" s="47">
        <v>0.2720588235294118</v>
      </c>
      <c r="H34" s="47">
        <v>0.375</v>
      </c>
      <c r="I34" s="48">
        <v>0</v>
      </c>
      <c r="J34" s="87">
        <v>0.36764705882352944</v>
      </c>
      <c r="K34" s="87">
        <v>0.21323529411764708</v>
      </c>
      <c r="L34" s="87">
        <v>0.13970588235294118</v>
      </c>
      <c r="M34" s="87" t="s">
        <v>878</v>
      </c>
      <c r="N34" s="87">
        <v>4.4117647058823532E-2</v>
      </c>
      <c r="O34" s="87">
        <v>0.20588235294117649</v>
      </c>
      <c r="P34" s="87">
        <v>0</v>
      </c>
      <c r="Q34" s="87">
        <v>0.94852941176470595</v>
      </c>
      <c r="R34" s="87">
        <v>3.6764705882352942E-2</v>
      </c>
      <c r="S34" s="87">
        <v>0</v>
      </c>
      <c r="T34" s="87">
        <v>0</v>
      </c>
      <c r="U34" s="87" t="s">
        <v>878</v>
      </c>
      <c r="V34" s="87">
        <v>0</v>
      </c>
      <c r="X34" s="189"/>
    </row>
    <row r="35" spans="1:24" x14ac:dyDescent="0.25">
      <c r="A35" s="43" t="s">
        <v>76</v>
      </c>
      <c r="B35" s="44" t="s">
        <v>77</v>
      </c>
      <c r="C35" s="45" t="s">
        <v>21</v>
      </c>
      <c r="D35" s="38">
        <v>115</v>
      </c>
      <c r="E35" s="87">
        <v>0.10434782608695653</v>
      </c>
      <c r="F35" s="47">
        <v>0.16521739130434782</v>
      </c>
      <c r="G35" s="47">
        <v>0.48695652173913045</v>
      </c>
      <c r="H35" s="47">
        <v>0.24347826086956523</v>
      </c>
      <c r="I35" s="48">
        <v>0</v>
      </c>
      <c r="J35" s="87">
        <v>0.77391304347826095</v>
      </c>
      <c r="K35" s="87">
        <v>6.9565217391304349E-2</v>
      </c>
      <c r="L35" s="87" t="s">
        <v>878</v>
      </c>
      <c r="M35" s="87" t="s">
        <v>878</v>
      </c>
      <c r="N35" s="87" t="s">
        <v>878</v>
      </c>
      <c r="O35" s="87">
        <v>0.10434782608695653</v>
      </c>
      <c r="P35" s="87">
        <v>0</v>
      </c>
      <c r="Q35" s="87">
        <v>0.97391304347826091</v>
      </c>
      <c r="R35" s="87">
        <v>0</v>
      </c>
      <c r="S35" s="87" t="s">
        <v>878</v>
      </c>
      <c r="T35" s="87" t="s">
        <v>878</v>
      </c>
      <c r="U35" s="87" t="s">
        <v>878</v>
      </c>
      <c r="V35" s="87">
        <v>0</v>
      </c>
      <c r="X35" s="189"/>
    </row>
    <row r="36" spans="1:24" x14ac:dyDescent="0.25">
      <c r="A36" s="43" t="s">
        <v>78</v>
      </c>
      <c r="B36" s="44" t="s">
        <v>79</v>
      </c>
      <c r="C36" s="45" t="s">
        <v>69</v>
      </c>
      <c r="D36" s="38">
        <v>296</v>
      </c>
      <c r="E36" s="87">
        <v>3.7162162162162164E-2</v>
      </c>
      <c r="F36" s="47">
        <v>0.19256756756756757</v>
      </c>
      <c r="G36" s="47">
        <v>0.35472972972972977</v>
      </c>
      <c r="H36" s="47">
        <v>0.40540540540540543</v>
      </c>
      <c r="I36" s="48" t="s">
        <v>878</v>
      </c>
      <c r="J36" s="87">
        <v>0.52702702702702697</v>
      </c>
      <c r="K36" s="87" t="s">
        <v>878</v>
      </c>
      <c r="L36" s="87">
        <v>0</v>
      </c>
      <c r="M36" s="87">
        <v>0</v>
      </c>
      <c r="N36" s="87">
        <v>0</v>
      </c>
      <c r="O36" s="87">
        <v>0.45945945945945943</v>
      </c>
      <c r="P36" s="87">
        <v>0</v>
      </c>
      <c r="Q36" s="87">
        <v>0.8682432432432432</v>
      </c>
      <c r="R36" s="87">
        <v>8.7837837837837843E-2</v>
      </c>
      <c r="S36" s="87">
        <v>0</v>
      </c>
      <c r="T36" s="87">
        <v>0</v>
      </c>
      <c r="U36" s="87" t="s">
        <v>878</v>
      </c>
      <c r="V36" s="87">
        <v>3.3783783783783786E-2</v>
      </c>
      <c r="X36" s="189"/>
    </row>
    <row r="37" spans="1:24" x14ac:dyDescent="0.25">
      <c r="A37" s="43" t="s">
        <v>80</v>
      </c>
      <c r="B37" s="44" t="s">
        <v>81</v>
      </c>
      <c r="C37" s="45" t="s">
        <v>8</v>
      </c>
      <c r="D37" s="38">
        <v>286</v>
      </c>
      <c r="E37" s="87">
        <v>8.0419580419580416E-2</v>
      </c>
      <c r="F37" s="47">
        <v>0.22027972027972026</v>
      </c>
      <c r="G37" s="47">
        <v>0.35664335664335667</v>
      </c>
      <c r="H37" s="47">
        <v>0.34265734265734266</v>
      </c>
      <c r="I37" s="48">
        <v>0</v>
      </c>
      <c r="J37" s="87">
        <v>0.90909090909090906</v>
      </c>
      <c r="K37" s="87" t="s">
        <v>878</v>
      </c>
      <c r="L37" s="87" t="s">
        <v>878</v>
      </c>
      <c r="M37" s="87">
        <v>3.1468531468531465E-2</v>
      </c>
      <c r="N37" s="87" t="s">
        <v>878</v>
      </c>
      <c r="O37" s="87">
        <v>3.4965034965034968E-2</v>
      </c>
      <c r="P37" s="87">
        <v>0</v>
      </c>
      <c r="Q37" s="87">
        <v>0.95454545454545459</v>
      </c>
      <c r="R37" s="87" t="s">
        <v>878</v>
      </c>
      <c r="S37" s="87" t="s">
        <v>878</v>
      </c>
      <c r="T37" s="87">
        <v>0</v>
      </c>
      <c r="U37" s="87">
        <v>3.4965034965034968E-2</v>
      </c>
      <c r="V37" s="87">
        <v>0</v>
      </c>
      <c r="X37" s="189"/>
    </row>
    <row r="38" spans="1:24" x14ac:dyDescent="0.25">
      <c r="A38" s="43" t="s">
        <v>82</v>
      </c>
      <c r="B38" s="51" t="s">
        <v>83</v>
      </c>
      <c r="C38" s="45" t="s">
        <v>14</v>
      </c>
      <c r="D38" s="38">
        <v>327</v>
      </c>
      <c r="E38" s="87">
        <v>7.0336391437308868E-2</v>
      </c>
      <c r="F38" s="47">
        <v>0.21712538226299696</v>
      </c>
      <c r="G38" s="47">
        <v>0.46177370030581039</v>
      </c>
      <c r="H38" s="47">
        <v>0.25076452599388377</v>
      </c>
      <c r="I38" s="48">
        <v>0</v>
      </c>
      <c r="J38" s="87">
        <v>0.71865443425076447</v>
      </c>
      <c r="K38" s="87">
        <v>7.3394495412844041E-2</v>
      </c>
      <c r="L38" s="87">
        <v>3.0581039755351681E-2</v>
      </c>
      <c r="M38" s="87">
        <v>3.9755351681957186E-2</v>
      </c>
      <c r="N38" s="87">
        <v>3.3639143730886854E-2</v>
      </c>
      <c r="O38" s="87">
        <v>0.10397553516819573</v>
      </c>
      <c r="P38" s="87">
        <v>0</v>
      </c>
      <c r="Q38" s="87">
        <v>0.93577981651376152</v>
      </c>
      <c r="R38" s="87">
        <v>1.834862385321101E-2</v>
      </c>
      <c r="S38" s="87">
        <v>1.5290519877675841E-2</v>
      </c>
      <c r="T38" s="87">
        <v>2.4464831804281342E-2</v>
      </c>
      <c r="U38" s="87" t="s">
        <v>878</v>
      </c>
      <c r="V38" s="87">
        <v>0</v>
      </c>
      <c r="X38" s="189"/>
    </row>
    <row r="39" spans="1:24" x14ac:dyDescent="0.25">
      <c r="A39" s="43" t="s">
        <v>84</v>
      </c>
      <c r="B39" s="44" t="s">
        <v>85</v>
      </c>
      <c r="C39" s="45" t="s">
        <v>31</v>
      </c>
      <c r="D39" s="38">
        <v>103</v>
      </c>
      <c r="E39" s="87">
        <v>7.7669902912621366E-2</v>
      </c>
      <c r="F39" s="47">
        <v>0.13592233009708737</v>
      </c>
      <c r="G39" s="47">
        <v>0.36893203883495146</v>
      </c>
      <c r="H39" s="47">
        <v>0.41747572815533979</v>
      </c>
      <c r="I39" s="48">
        <v>0</v>
      </c>
      <c r="J39" s="87">
        <v>0.49514563106796117</v>
      </c>
      <c r="K39" s="87">
        <v>7.7669902912621366E-2</v>
      </c>
      <c r="L39" s="87">
        <v>0.34951456310679613</v>
      </c>
      <c r="M39" s="87">
        <v>6.7961165048543687E-2</v>
      </c>
      <c r="N39" s="87">
        <v>0</v>
      </c>
      <c r="O39" s="87" t="s">
        <v>878</v>
      </c>
      <c r="P39" s="87">
        <v>0</v>
      </c>
      <c r="Q39" s="87">
        <v>0.86407766990291268</v>
      </c>
      <c r="R39" s="87">
        <v>9.7087378640776698E-2</v>
      </c>
      <c r="S39" s="87">
        <v>0</v>
      </c>
      <c r="T39" s="87" t="s">
        <v>878</v>
      </c>
      <c r="U39" s="87" t="s">
        <v>878</v>
      </c>
      <c r="V39" s="87">
        <v>0</v>
      </c>
      <c r="X39" s="189"/>
    </row>
    <row r="40" spans="1:24" x14ac:dyDescent="0.25">
      <c r="A40" s="43" t="s">
        <v>86</v>
      </c>
      <c r="B40" s="44" t="s">
        <v>87</v>
      </c>
      <c r="C40" s="45" t="s">
        <v>11</v>
      </c>
      <c r="D40" s="38">
        <v>97</v>
      </c>
      <c r="E40" s="87">
        <v>5.1546391752577324E-2</v>
      </c>
      <c r="F40" s="47">
        <v>0.15463917525773196</v>
      </c>
      <c r="G40" s="47">
        <v>0.44329896907216493</v>
      </c>
      <c r="H40" s="47">
        <v>0.3505154639175258</v>
      </c>
      <c r="I40" s="48">
        <v>0</v>
      </c>
      <c r="J40" s="87">
        <v>0.85567010309278346</v>
      </c>
      <c r="K40" s="87">
        <v>0.1134020618556701</v>
      </c>
      <c r="L40" s="87" t="s">
        <v>878</v>
      </c>
      <c r="M40" s="87" t="s">
        <v>878</v>
      </c>
      <c r="N40" s="87">
        <v>0</v>
      </c>
      <c r="O40" s="87">
        <v>0</v>
      </c>
      <c r="P40" s="87">
        <v>0</v>
      </c>
      <c r="Q40" s="87">
        <v>0.9381443298969071</v>
      </c>
      <c r="R40" s="87" t="s">
        <v>878</v>
      </c>
      <c r="S40" s="87">
        <v>0</v>
      </c>
      <c r="T40" s="87">
        <v>0</v>
      </c>
      <c r="U40" s="87" t="s">
        <v>878</v>
      </c>
      <c r="V40" s="87">
        <v>0</v>
      </c>
      <c r="X40" s="189"/>
    </row>
    <row r="41" spans="1:24" x14ac:dyDescent="0.25">
      <c r="A41" s="43" t="s">
        <v>88</v>
      </c>
      <c r="B41" s="44" t="s">
        <v>89</v>
      </c>
      <c r="C41" s="45" t="s">
        <v>14</v>
      </c>
      <c r="D41" s="38">
        <v>121</v>
      </c>
      <c r="E41" s="87">
        <v>4.9586776859504134E-2</v>
      </c>
      <c r="F41" s="47">
        <v>0.21487603305785125</v>
      </c>
      <c r="G41" s="47">
        <v>0.47933884297520662</v>
      </c>
      <c r="H41" s="47">
        <v>0.25619834710743805</v>
      </c>
      <c r="I41" s="48">
        <v>0</v>
      </c>
      <c r="J41" s="87">
        <v>0.96694214876033058</v>
      </c>
      <c r="K41" s="87">
        <v>0</v>
      </c>
      <c r="L41" s="87">
        <v>0</v>
      </c>
      <c r="M41" s="87" t="s">
        <v>878</v>
      </c>
      <c r="N41" s="87">
        <v>0</v>
      </c>
      <c r="O41" s="87" t="s">
        <v>878</v>
      </c>
      <c r="P41" s="87">
        <v>0</v>
      </c>
      <c r="Q41" s="87">
        <v>0.99173553719008267</v>
      </c>
      <c r="R41" s="87" t="s">
        <v>878</v>
      </c>
      <c r="S41" s="87">
        <v>0</v>
      </c>
      <c r="T41" s="87">
        <v>0</v>
      </c>
      <c r="U41" s="87">
        <v>0</v>
      </c>
      <c r="V41" s="87">
        <v>0</v>
      </c>
      <c r="X41" s="189"/>
    </row>
    <row r="42" spans="1:24" x14ac:dyDescent="0.25">
      <c r="A42" s="43" t="s">
        <v>90</v>
      </c>
      <c r="B42" s="44" t="s">
        <v>91</v>
      </c>
      <c r="C42" s="45" t="s">
        <v>24</v>
      </c>
      <c r="D42" s="38">
        <v>152</v>
      </c>
      <c r="E42" s="87">
        <v>8.5526315789473686E-2</v>
      </c>
      <c r="F42" s="47">
        <v>0.18421052631578949</v>
      </c>
      <c r="G42" s="47">
        <v>0.39473684210526316</v>
      </c>
      <c r="H42" s="47">
        <v>0.33552631578947367</v>
      </c>
      <c r="I42" s="48">
        <v>0</v>
      </c>
      <c r="J42" s="87">
        <v>0.98684210526315796</v>
      </c>
      <c r="K42" s="87" t="s">
        <v>878</v>
      </c>
      <c r="L42" s="87">
        <v>0</v>
      </c>
      <c r="M42" s="87" t="s">
        <v>878</v>
      </c>
      <c r="N42" s="87">
        <v>0</v>
      </c>
      <c r="O42" s="87">
        <v>0</v>
      </c>
      <c r="P42" s="87">
        <v>0</v>
      </c>
      <c r="Q42" s="87">
        <v>1</v>
      </c>
      <c r="R42" s="87">
        <v>0</v>
      </c>
      <c r="S42" s="87">
        <v>0</v>
      </c>
      <c r="T42" s="87">
        <v>0</v>
      </c>
      <c r="U42" s="87">
        <v>0</v>
      </c>
      <c r="V42" s="87">
        <v>0</v>
      </c>
      <c r="X42" s="189"/>
    </row>
    <row r="43" spans="1:24" x14ac:dyDescent="0.25">
      <c r="A43" s="43" t="s">
        <v>517</v>
      </c>
      <c r="B43" s="175" t="s">
        <v>703</v>
      </c>
      <c r="C43" s="176" t="s">
        <v>31</v>
      </c>
      <c r="D43" s="38">
        <v>200</v>
      </c>
      <c r="E43" s="87">
        <v>0.05</v>
      </c>
      <c r="F43" s="47">
        <v>0.19500000000000001</v>
      </c>
      <c r="G43" s="47">
        <v>0.375</v>
      </c>
      <c r="H43" s="47">
        <v>0.38</v>
      </c>
      <c r="I43" s="48">
        <v>0</v>
      </c>
      <c r="J43" s="87">
        <v>0.80500000000000005</v>
      </c>
      <c r="K43" s="87">
        <v>0.06</v>
      </c>
      <c r="L43" s="87" t="s">
        <v>878</v>
      </c>
      <c r="M43" s="87">
        <v>0.04</v>
      </c>
      <c r="N43" s="87">
        <v>7.0000000000000007E-2</v>
      </c>
      <c r="O43" s="87" t="s">
        <v>878</v>
      </c>
      <c r="P43" s="87" t="s">
        <v>878</v>
      </c>
      <c r="Q43" s="87">
        <v>0.94</v>
      </c>
      <c r="R43" s="87">
        <v>2.5000000000000001E-2</v>
      </c>
      <c r="S43" s="87" t="s">
        <v>878</v>
      </c>
      <c r="T43" s="87">
        <v>0</v>
      </c>
      <c r="U43" s="87">
        <v>2.5000000000000001E-2</v>
      </c>
      <c r="V43" s="87">
        <v>0</v>
      </c>
      <c r="X43" s="189"/>
    </row>
    <row r="44" spans="1:24" x14ac:dyDescent="0.25">
      <c r="A44" s="43" t="s">
        <v>92</v>
      </c>
      <c r="B44" s="44" t="s">
        <v>93</v>
      </c>
      <c r="C44" s="45" t="s">
        <v>5</v>
      </c>
      <c r="D44" s="38">
        <v>84</v>
      </c>
      <c r="E44" s="87">
        <v>5.9523809523809527E-2</v>
      </c>
      <c r="F44" s="47">
        <v>0.16666666666666669</v>
      </c>
      <c r="G44" s="47">
        <v>0.58333333333333337</v>
      </c>
      <c r="H44" s="47">
        <v>0.19047619047619047</v>
      </c>
      <c r="I44" s="48">
        <v>0</v>
      </c>
      <c r="J44" s="87">
        <v>0.8214285714285714</v>
      </c>
      <c r="K44" s="87">
        <v>0</v>
      </c>
      <c r="L44" s="87">
        <v>0</v>
      </c>
      <c r="M44" s="87" t="s">
        <v>878</v>
      </c>
      <c r="N44" s="87">
        <v>0</v>
      </c>
      <c r="O44" s="87">
        <v>0.16666666666666669</v>
      </c>
      <c r="P44" s="87">
        <v>0</v>
      </c>
      <c r="Q44" s="87">
        <v>0.9642857142857143</v>
      </c>
      <c r="R44" s="87" t="s">
        <v>878</v>
      </c>
      <c r="S44" s="87">
        <v>0</v>
      </c>
      <c r="T44" s="87" t="s">
        <v>878</v>
      </c>
      <c r="U44" s="87">
        <v>0</v>
      </c>
      <c r="V44" s="87">
        <v>0</v>
      </c>
      <c r="X44" s="189"/>
    </row>
    <row r="45" spans="1:24" x14ac:dyDescent="0.25">
      <c r="A45" s="43" t="s">
        <v>94</v>
      </c>
      <c r="B45" s="44" t="s">
        <v>95</v>
      </c>
      <c r="C45" s="45" t="s">
        <v>11</v>
      </c>
      <c r="D45" s="38">
        <v>117</v>
      </c>
      <c r="E45" s="87">
        <v>4.2735042735042736E-2</v>
      </c>
      <c r="F45" s="47">
        <v>0.17948717948717949</v>
      </c>
      <c r="G45" s="47">
        <v>0.41880341880341881</v>
      </c>
      <c r="H45" s="47">
        <v>0.35897435897435898</v>
      </c>
      <c r="I45" s="48">
        <v>0</v>
      </c>
      <c r="J45" s="87">
        <v>0.98290598290598297</v>
      </c>
      <c r="K45" s="87" t="s">
        <v>878</v>
      </c>
      <c r="L45" s="87">
        <v>0</v>
      </c>
      <c r="M45" s="87" t="s">
        <v>878</v>
      </c>
      <c r="N45" s="87">
        <v>0</v>
      </c>
      <c r="O45" s="87">
        <v>0</v>
      </c>
      <c r="P45" s="87">
        <v>0</v>
      </c>
      <c r="Q45" s="87">
        <v>0.97435897435897434</v>
      </c>
      <c r="R45" s="87" t="s">
        <v>878</v>
      </c>
      <c r="S45" s="87">
        <v>0</v>
      </c>
      <c r="T45" s="87">
        <v>0</v>
      </c>
      <c r="U45" s="87" t="s">
        <v>878</v>
      </c>
      <c r="V45" s="87">
        <v>0</v>
      </c>
      <c r="X45" s="189"/>
    </row>
    <row r="46" spans="1:24" x14ac:dyDescent="0.25">
      <c r="A46" s="43" t="s">
        <v>96</v>
      </c>
      <c r="B46" s="44" t="s">
        <v>97</v>
      </c>
      <c r="C46" s="45" t="s">
        <v>21</v>
      </c>
      <c r="D46" s="38">
        <v>222</v>
      </c>
      <c r="E46" s="87">
        <v>6.7567567567567571E-2</v>
      </c>
      <c r="F46" s="47">
        <v>0.23873873873873871</v>
      </c>
      <c r="G46" s="47">
        <v>0.49549549549549549</v>
      </c>
      <c r="H46" s="47">
        <v>0.1981981981981982</v>
      </c>
      <c r="I46" s="48">
        <v>0</v>
      </c>
      <c r="J46" s="87">
        <v>0.9144144144144144</v>
      </c>
      <c r="K46" s="87">
        <v>2.2522522522522525E-2</v>
      </c>
      <c r="L46" s="87" t="s">
        <v>878</v>
      </c>
      <c r="M46" s="87" t="s">
        <v>878</v>
      </c>
      <c r="N46" s="87" t="s">
        <v>878</v>
      </c>
      <c r="O46" s="87">
        <v>4.954954954954955E-2</v>
      </c>
      <c r="P46" s="87">
        <v>0</v>
      </c>
      <c r="Q46" s="87">
        <v>0.97297297297297292</v>
      </c>
      <c r="R46" s="87" t="s">
        <v>878</v>
      </c>
      <c r="S46" s="87" t="s">
        <v>878</v>
      </c>
      <c r="T46" s="87" t="s">
        <v>878</v>
      </c>
      <c r="U46" s="87">
        <v>0</v>
      </c>
      <c r="V46" s="87">
        <v>0</v>
      </c>
      <c r="X46" s="189"/>
    </row>
    <row r="47" spans="1:24" x14ac:dyDescent="0.25">
      <c r="A47" s="43" t="s">
        <v>98</v>
      </c>
      <c r="B47" s="44" t="s">
        <v>99</v>
      </c>
      <c r="C47" s="45" t="s">
        <v>14</v>
      </c>
      <c r="D47" s="38">
        <v>325</v>
      </c>
      <c r="E47" s="87">
        <v>0.1076923076923077</v>
      </c>
      <c r="F47" s="47">
        <v>0.25538461538461538</v>
      </c>
      <c r="G47" s="47">
        <v>0.53538461538461535</v>
      </c>
      <c r="H47" s="47">
        <v>0.10153846153846154</v>
      </c>
      <c r="I47" s="48">
        <v>0</v>
      </c>
      <c r="J47" s="87">
        <v>0.74769230769230777</v>
      </c>
      <c r="K47" s="87">
        <v>0.15384615384615385</v>
      </c>
      <c r="L47" s="87">
        <v>4.3076923076923075E-2</v>
      </c>
      <c r="M47" s="87">
        <v>2.4615384615384615E-2</v>
      </c>
      <c r="N47" s="87">
        <v>3.0769230769230771E-2</v>
      </c>
      <c r="O47" s="87">
        <v>0</v>
      </c>
      <c r="P47" s="87">
        <v>0</v>
      </c>
      <c r="Q47" s="87">
        <v>0.96</v>
      </c>
      <c r="R47" s="87">
        <v>2.1538461538461538E-2</v>
      </c>
      <c r="S47" s="87">
        <v>0</v>
      </c>
      <c r="T47" s="87" t="s">
        <v>878</v>
      </c>
      <c r="U47" s="87">
        <v>1.5384615384615385E-2</v>
      </c>
      <c r="V47" s="87">
        <v>0</v>
      </c>
      <c r="X47" s="189"/>
    </row>
    <row r="48" spans="1:24" x14ac:dyDescent="0.25">
      <c r="A48" s="43" t="s">
        <v>100</v>
      </c>
      <c r="B48" s="44" t="s">
        <v>101</v>
      </c>
      <c r="C48" s="45" t="s">
        <v>5</v>
      </c>
      <c r="D48" s="38">
        <v>88</v>
      </c>
      <c r="E48" s="87">
        <v>5.6818181818181816E-2</v>
      </c>
      <c r="F48" s="47">
        <v>0.26136363636363635</v>
      </c>
      <c r="G48" s="47">
        <v>0.48863636363636365</v>
      </c>
      <c r="H48" s="47">
        <v>0.19318181818181818</v>
      </c>
      <c r="I48" s="48">
        <v>0</v>
      </c>
      <c r="J48" s="87">
        <v>0.97727272727272729</v>
      </c>
      <c r="K48" s="87">
        <v>0</v>
      </c>
      <c r="L48" s="87" t="s">
        <v>878</v>
      </c>
      <c r="M48" s="87">
        <v>0</v>
      </c>
      <c r="N48" s="87" t="s">
        <v>878</v>
      </c>
      <c r="O48" s="87">
        <v>0</v>
      </c>
      <c r="P48" s="87">
        <v>0</v>
      </c>
      <c r="Q48" s="87">
        <v>0.96590909090909094</v>
      </c>
      <c r="R48" s="87" t="s">
        <v>878</v>
      </c>
      <c r="S48" s="87">
        <v>0</v>
      </c>
      <c r="T48" s="87" t="s">
        <v>878</v>
      </c>
      <c r="U48" s="87">
        <v>0</v>
      </c>
      <c r="V48" s="87">
        <v>0</v>
      </c>
      <c r="X48" s="189"/>
    </row>
    <row r="49" spans="1:24" x14ac:dyDescent="0.25">
      <c r="A49" s="43" t="s">
        <v>102</v>
      </c>
      <c r="B49" s="44" t="s">
        <v>103</v>
      </c>
      <c r="C49" s="45" t="s">
        <v>31</v>
      </c>
      <c r="D49" s="38">
        <v>159</v>
      </c>
      <c r="E49" s="87">
        <v>3.7735849056603772E-2</v>
      </c>
      <c r="F49" s="47">
        <v>0.25786163522012578</v>
      </c>
      <c r="G49" s="47">
        <v>0.3522012578616352</v>
      </c>
      <c r="H49" s="47">
        <v>0.3522012578616352</v>
      </c>
      <c r="I49" s="48">
        <v>0</v>
      </c>
      <c r="J49" s="87">
        <v>0</v>
      </c>
      <c r="K49" s="87">
        <v>0</v>
      </c>
      <c r="L49" s="87">
        <v>0</v>
      </c>
      <c r="M49" s="87">
        <v>0</v>
      </c>
      <c r="N49" s="87">
        <v>0</v>
      </c>
      <c r="O49" s="87">
        <v>1</v>
      </c>
      <c r="P49" s="87">
        <v>0</v>
      </c>
      <c r="Q49" s="87">
        <v>0.96226415094339623</v>
      </c>
      <c r="R49" s="87" t="s">
        <v>878</v>
      </c>
      <c r="S49" s="87">
        <v>0</v>
      </c>
      <c r="T49" s="87" t="s">
        <v>878</v>
      </c>
      <c r="U49" s="87" t="s">
        <v>878</v>
      </c>
      <c r="V49" s="87">
        <v>0</v>
      </c>
      <c r="X49" s="189"/>
    </row>
    <row r="50" spans="1:24" x14ac:dyDescent="0.25">
      <c r="A50" s="43" t="s">
        <v>104</v>
      </c>
      <c r="B50" s="51" t="s">
        <v>105</v>
      </c>
      <c r="C50" s="45" t="s">
        <v>31</v>
      </c>
      <c r="D50" s="38">
        <v>121</v>
      </c>
      <c r="E50" s="87">
        <v>5.7851239669421489E-2</v>
      </c>
      <c r="F50" s="47">
        <v>0.25619834710743805</v>
      </c>
      <c r="G50" s="47">
        <v>0.39669421487603307</v>
      </c>
      <c r="H50" s="47">
        <v>0.28925619834710742</v>
      </c>
      <c r="I50" s="48">
        <v>0</v>
      </c>
      <c r="J50" s="87">
        <v>0.23966942148760331</v>
      </c>
      <c r="K50" s="87">
        <v>0.38842975206611569</v>
      </c>
      <c r="L50" s="87">
        <v>0.2231404958677686</v>
      </c>
      <c r="M50" s="87">
        <v>5.7851239669421489E-2</v>
      </c>
      <c r="N50" s="87" t="s">
        <v>878</v>
      </c>
      <c r="O50" s="87">
        <v>7.43801652892562E-2</v>
      </c>
      <c r="P50" s="87">
        <v>0</v>
      </c>
      <c r="Q50" s="87">
        <v>0.8925619834710744</v>
      </c>
      <c r="R50" s="87">
        <v>4.1322314049586771E-2</v>
      </c>
      <c r="S50" s="87">
        <v>0</v>
      </c>
      <c r="T50" s="87" t="s">
        <v>878</v>
      </c>
      <c r="U50" s="87">
        <v>5.7851239669421489E-2</v>
      </c>
      <c r="V50" s="87">
        <v>0</v>
      </c>
      <c r="X50" s="189"/>
    </row>
    <row r="51" spans="1:24" x14ac:dyDescent="0.25">
      <c r="A51" s="43" t="s">
        <v>106</v>
      </c>
      <c r="B51" s="51" t="s">
        <v>107</v>
      </c>
      <c r="C51" s="45" t="s">
        <v>31</v>
      </c>
      <c r="D51" s="38">
        <v>282</v>
      </c>
      <c r="E51" s="87">
        <v>0.10638297872340426</v>
      </c>
      <c r="F51" s="47">
        <v>0.24468085106382978</v>
      </c>
      <c r="G51" s="47">
        <v>0.400709219858156</v>
      </c>
      <c r="H51" s="47">
        <v>0.24822695035460993</v>
      </c>
      <c r="I51" s="48">
        <v>0</v>
      </c>
      <c r="J51" s="87">
        <v>0.41134751773049644</v>
      </c>
      <c r="K51" s="87">
        <v>0.21631205673758866</v>
      </c>
      <c r="L51" s="87">
        <v>0.2021276595744681</v>
      </c>
      <c r="M51" s="87">
        <v>6.3829787234042548E-2</v>
      </c>
      <c r="N51" s="87">
        <v>4.6099290780141848E-2</v>
      </c>
      <c r="O51" s="87">
        <v>6.0283687943262408E-2</v>
      </c>
      <c r="P51" s="87">
        <v>0</v>
      </c>
      <c r="Q51" s="87">
        <v>0.83333333333333326</v>
      </c>
      <c r="R51" s="87">
        <v>6.7375886524822695E-2</v>
      </c>
      <c r="S51" s="87">
        <v>4.9645390070921981E-2</v>
      </c>
      <c r="T51" s="87" t="s">
        <v>878</v>
      </c>
      <c r="U51" s="87">
        <v>3.5460992907801414E-2</v>
      </c>
      <c r="V51" s="87">
        <v>0</v>
      </c>
      <c r="X51" s="189"/>
    </row>
    <row r="52" spans="1:24" x14ac:dyDescent="0.25">
      <c r="A52" s="43" t="s">
        <v>108</v>
      </c>
      <c r="B52" s="44" t="s">
        <v>109</v>
      </c>
      <c r="C52" s="45" t="s">
        <v>110</v>
      </c>
      <c r="D52" s="38">
        <v>202</v>
      </c>
      <c r="E52" s="87">
        <v>2.9702970297029702E-2</v>
      </c>
      <c r="F52" s="47">
        <v>0.16336633663366334</v>
      </c>
      <c r="G52" s="47">
        <v>0.43069306930693069</v>
      </c>
      <c r="H52" s="47">
        <v>0.37623762376237624</v>
      </c>
      <c r="I52" s="48">
        <v>0</v>
      </c>
      <c r="J52" s="87">
        <v>0.96039603960396036</v>
      </c>
      <c r="K52" s="87" t="s">
        <v>878</v>
      </c>
      <c r="L52" s="87" t="s">
        <v>878</v>
      </c>
      <c r="M52" s="87" t="s">
        <v>878</v>
      </c>
      <c r="N52" s="87" t="s">
        <v>878</v>
      </c>
      <c r="O52" s="87">
        <v>0</v>
      </c>
      <c r="P52" s="87">
        <v>0</v>
      </c>
      <c r="Q52" s="87">
        <v>0.97029702970297027</v>
      </c>
      <c r="R52" s="87" t="s">
        <v>878</v>
      </c>
      <c r="S52" s="87">
        <v>0</v>
      </c>
      <c r="T52" s="87">
        <v>0</v>
      </c>
      <c r="U52" s="87" t="s">
        <v>878</v>
      </c>
      <c r="V52" s="87">
        <v>0</v>
      </c>
      <c r="X52" s="189"/>
    </row>
    <row r="53" spans="1:24" x14ac:dyDescent="0.25">
      <c r="A53" s="43" t="s">
        <v>111</v>
      </c>
      <c r="B53" s="51" t="s">
        <v>112</v>
      </c>
      <c r="C53" s="45" t="s">
        <v>31</v>
      </c>
      <c r="D53" s="38">
        <v>117</v>
      </c>
      <c r="E53" s="87">
        <v>5.1282051282051287E-2</v>
      </c>
      <c r="F53" s="47">
        <v>0.13675213675213674</v>
      </c>
      <c r="G53" s="47">
        <v>0.42735042735042733</v>
      </c>
      <c r="H53" s="47">
        <v>0.38461538461538458</v>
      </c>
      <c r="I53" s="48">
        <v>0</v>
      </c>
      <c r="J53" s="87">
        <v>0.5213675213675214</v>
      </c>
      <c r="K53" s="87">
        <v>8.5470085470085472E-2</v>
      </c>
      <c r="L53" s="87">
        <v>0.23076923076923075</v>
      </c>
      <c r="M53" s="87">
        <v>0.11965811965811966</v>
      </c>
      <c r="N53" s="87">
        <v>4.2735042735042736E-2</v>
      </c>
      <c r="O53" s="87">
        <v>0</v>
      </c>
      <c r="P53" s="87">
        <v>0</v>
      </c>
      <c r="Q53" s="87">
        <v>0.90598290598290598</v>
      </c>
      <c r="R53" s="87">
        <v>8.5470085470085472E-2</v>
      </c>
      <c r="S53" s="87">
        <v>0</v>
      </c>
      <c r="T53" s="87">
        <v>0</v>
      </c>
      <c r="U53" s="87" t="s">
        <v>878</v>
      </c>
      <c r="V53" s="87">
        <v>0</v>
      </c>
      <c r="X53" s="189"/>
    </row>
    <row r="54" spans="1:24" x14ac:dyDescent="0.25">
      <c r="A54" s="43" t="s">
        <v>113</v>
      </c>
      <c r="B54" s="44" t="s">
        <v>114</v>
      </c>
      <c r="C54" s="45" t="s">
        <v>14</v>
      </c>
      <c r="D54" s="38">
        <v>165</v>
      </c>
      <c r="E54" s="87">
        <v>5.4545454545454543E-2</v>
      </c>
      <c r="F54" s="47">
        <v>0.16969696969696968</v>
      </c>
      <c r="G54" s="47">
        <v>0.39393939393939392</v>
      </c>
      <c r="H54" s="47">
        <v>0.38181818181818178</v>
      </c>
      <c r="I54" s="48">
        <v>0</v>
      </c>
      <c r="J54" s="87">
        <v>0.98181818181818192</v>
      </c>
      <c r="K54" s="87">
        <v>0</v>
      </c>
      <c r="L54" s="87" t="s">
        <v>878</v>
      </c>
      <c r="M54" s="87" t="s">
        <v>878</v>
      </c>
      <c r="N54" s="87">
        <v>0</v>
      </c>
      <c r="O54" s="87" t="s">
        <v>878</v>
      </c>
      <c r="P54" s="87">
        <v>0</v>
      </c>
      <c r="Q54" s="87">
        <v>0.9878787878787878</v>
      </c>
      <c r="R54" s="87" t="s">
        <v>878</v>
      </c>
      <c r="S54" s="87">
        <v>0</v>
      </c>
      <c r="T54" s="87">
        <v>0</v>
      </c>
      <c r="U54" s="87" t="s">
        <v>878</v>
      </c>
      <c r="V54" s="87">
        <v>0</v>
      </c>
      <c r="X54" s="189"/>
    </row>
    <row r="55" spans="1:24" x14ac:dyDescent="0.25">
      <c r="A55" s="43" t="s">
        <v>115</v>
      </c>
      <c r="B55" s="52" t="s">
        <v>116</v>
      </c>
      <c r="C55" s="45" t="s">
        <v>69</v>
      </c>
      <c r="D55" s="38">
        <v>102</v>
      </c>
      <c r="E55" s="87">
        <v>5.8823529411764712E-2</v>
      </c>
      <c r="F55" s="47">
        <v>0.18627450980392157</v>
      </c>
      <c r="G55" s="47">
        <v>0.39215686274509809</v>
      </c>
      <c r="H55" s="47">
        <v>0.35294117647058826</v>
      </c>
      <c r="I55" s="48" t="s">
        <v>878</v>
      </c>
      <c r="J55" s="87">
        <v>0.20588235294117649</v>
      </c>
      <c r="K55" s="87">
        <v>0</v>
      </c>
      <c r="L55" s="87">
        <v>0</v>
      </c>
      <c r="M55" s="87" t="s">
        <v>878</v>
      </c>
      <c r="N55" s="87">
        <v>0</v>
      </c>
      <c r="O55" s="87">
        <v>0.78431372549019618</v>
      </c>
      <c r="P55" s="87">
        <v>0</v>
      </c>
      <c r="Q55" s="87">
        <v>0.97058823529411764</v>
      </c>
      <c r="R55" s="87" t="s">
        <v>878</v>
      </c>
      <c r="S55" s="87">
        <v>0</v>
      </c>
      <c r="T55" s="87">
        <v>0</v>
      </c>
      <c r="U55" s="87" t="s">
        <v>878</v>
      </c>
      <c r="V55" s="87">
        <v>0</v>
      </c>
      <c r="X55" s="189"/>
    </row>
    <row r="56" spans="1:24" x14ac:dyDescent="0.25">
      <c r="A56" s="43" t="s">
        <v>117</v>
      </c>
      <c r="B56" s="44" t="s">
        <v>118</v>
      </c>
      <c r="C56" s="45" t="s">
        <v>110</v>
      </c>
      <c r="D56" s="38">
        <v>212</v>
      </c>
      <c r="E56" s="87">
        <v>7.0754716981132074E-2</v>
      </c>
      <c r="F56" s="47">
        <v>0.23113207547169812</v>
      </c>
      <c r="G56" s="47">
        <v>0.48113207547169812</v>
      </c>
      <c r="H56" s="47">
        <v>0.21698113207547171</v>
      </c>
      <c r="I56" s="48">
        <v>0</v>
      </c>
      <c r="J56" s="87">
        <v>0.98584905660377364</v>
      </c>
      <c r="K56" s="87">
        <v>0</v>
      </c>
      <c r="L56" s="87">
        <v>0</v>
      </c>
      <c r="M56" s="87" t="s">
        <v>878</v>
      </c>
      <c r="N56" s="87">
        <v>0</v>
      </c>
      <c r="O56" s="87">
        <v>0</v>
      </c>
      <c r="P56" s="87">
        <v>0</v>
      </c>
      <c r="Q56" s="87">
        <v>0.97169811320754718</v>
      </c>
      <c r="R56" s="87" t="s">
        <v>878</v>
      </c>
      <c r="S56" s="87" t="s">
        <v>878</v>
      </c>
      <c r="T56" s="87" t="s">
        <v>878</v>
      </c>
      <c r="U56" s="87" t="s">
        <v>878</v>
      </c>
      <c r="V56" s="87">
        <v>0</v>
      </c>
      <c r="X56" s="189"/>
    </row>
    <row r="57" spans="1:24" x14ac:dyDescent="0.25">
      <c r="A57" s="43" t="s">
        <v>119</v>
      </c>
      <c r="B57" s="44" t="s">
        <v>120</v>
      </c>
      <c r="C57" s="45" t="s">
        <v>110</v>
      </c>
      <c r="D57" s="38">
        <v>189</v>
      </c>
      <c r="E57" s="87">
        <v>3.1746031746031744E-2</v>
      </c>
      <c r="F57" s="47">
        <v>0.28042328042328041</v>
      </c>
      <c r="G57" s="47">
        <v>0.455026455026455</v>
      </c>
      <c r="H57" s="47">
        <v>0.23280423280423282</v>
      </c>
      <c r="I57" s="48">
        <v>0</v>
      </c>
      <c r="J57" s="87">
        <v>0.89947089947089953</v>
      </c>
      <c r="K57" s="87" t="s">
        <v>878</v>
      </c>
      <c r="L57" s="87" t="s">
        <v>878</v>
      </c>
      <c r="M57" s="87" t="s">
        <v>878</v>
      </c>
      <c r="N57" s="87" t="s">
        <v>878</v>
      </c>
      <c r="O57" s="87">
        <v>6.3492063492063489E-2</v>
      </c>
      <c r="P57" s="87">
        <v>0</v>
      </c>
      <c r="Q57" s="87">
        <v>0.98941798941798931</v>
      </c>
      <c r="R57" s="87" t="s">
        <v>878</v>
      </c>
      <c r="S57" s="87">
        <v>0</v>
      </c>
      <c r="T57" s="87">
        <v>0</v>
      </c>
      <c r="U57" s="87">
        <v>0</v>
      </c>
      <c r="V57" s="87">
        <v>0</v>
      </c>
      <c r="X57" s="189"/>
    </row>
    <row r="58" spans="1:24" x14ac:dyDescent="0.25">
      <c r="A58" s="43" t="s">
        <v>121</v>
      </c>
      <c r="B58" s="44" t="s">
        <v>122</v>
      </c>
      <c r="C58" s="45" t="s">
        <v>24</v>
      </c>
      <c r="D58" s="38">
        <v>172</v>
      </c>
      <c r="E58" s="87">
        <v>5.232558139534884E-2</v>
      </c>
      <c r="F58" s="47">
        <v>0.20930232558139536</v>
      </c>
      <c r="G58" s="47">
        <v>0.43604651162790697</v>
      </c>
      <c r="H58" s="47">
        <v>0.30232558139534882</v>
      </c>
      <c r="I58" s="48">
        <v>0</v>
      </c>
      <c r="J58" s="87">
        <v>0.86046511627906985</v>
      </c>
      <c r="K58" s="87">
        <v>0</v>
      </c>
      <c r="L58" s="87">
        <v>0</v>
      </c>
      <c r="M58" s="87">
        <v>0</v>
      </c>
      <c r="N58" s="87">
        <v>0</v>
      </c>
      <c r="O58" s="87">
        <v>0.13953488372093023</v>
      </c>
      <c r="P58" s="87">
        <v>0</v>
      </c>
      <c r="Q58" s="87">
        <v>0.97093023255813948</v>
      </c>
      <c r="R58" s="87" t="s">
        <v>878</v>
      </c>
      <c r="S58" s="87">
        <v>0</v>
      </c>
      <c r="T58" s="87" t="s">
        <v>878</v>
      </c>
      <c r="U58" s="87" t="s">
        <v>878</v>
      </c>
      <c r="V58" s="87">
        <v>0</v>
      </c>
      <c r="X58" s="189"/>
    </row>
    <row r="59" spans="1:24" x14ac:dyDescent="0.25">
      <c r="A59" s="43" t="s">
        <v>123</v>
      </c>
      <c r="B59" s="44" t="s">
        <v>124</v>
      </c>
      <c r="C59" s="45" t="s">
        <v>8</v>
      </c>
      <c r="D59" s="38">
        <v>169</v>
      </c>
      <c r="E59" s="87">
        <v>5.9171597633136092E-2</v>
      </c>
      <c r="F59" s="47">
        <v>0.14792899408284024</v>
      </c>
      <c r="G59" s="47">
        <v>0.36094674556213013</v>
      </c>
      <c r="H59" s="47">
        <v>0.43195266272189348</v>
      </c>
      <c r="I59" s="48">
        <v>0</v>
      </c>
      <c r="J59" s="87">
        <v>0.95857988165680463</v>
      </c>
      <c r="K59" s="87">
        <v>0</v>
      </c>
      <c r="L59" s="87" t="s">
        <v>878</v>
      </c>
      <c r="M59" s="87">
        <v>0</v>
      </c>
      <c r="N59" s="87" t="s">
        <v>878</v>
      </c>
      <c r="O59" s="87" t="s">
        <v>878</v>
      </c>
      <c r="P59" s="87">
        <v>0</v>
      </c>
      <c r="Q59" s="87">
        <v>0.97041420118343202</v>
      </c>
      <c r="R59" s="87">
        <v>0</v>
      </c>
      <c r="S59" s="87">
        <v>0</v>
      </c>
      <c r="T59" s="87" t="s">
        <v>878</v>
      </c>
      <c r="U59" s="87" t="s">
        <v>878</v>
      </c>
      <c r="V59" s="87">
        <v>0</v>
      </c>
      <c r="X59" s="189"/>
    </row>
    <row r="60" spans="1:24" x14ac:dyDescent="0.25">
      <c r="A60" s="43" t="s">
        <v>125</v>
      </c>
      <c r="B60" s="44" t="s">
        <v>126</v>
      </c>
      <c r="C60" s="45" t="s">
        <v>69</v>
      </c>
      <c r="D60" s="38">
        <v>79</v>
      </c>
      <c r="E60" s="87" t="s">
        <v>878</v>
      </c>
      <c r="F60" s="47">
        <v>0.20253164556962028</v>
      </c>
      <c r="G60" s="47">
        <v>0.45569620253164556</v>
      </c>
      <c r="H60" s="47">
        <v>0.30379746835443039</v>
      </c>
      <c r="I60" s="48">
        <v>0</v>
      </c>
      <c r="J60" s="87">
        <v>0.91139240506329111</v>
      </c>
      <c r="K60" s="87">
        <v>0</v>
      </c>
      <c r="L60" s="87">
        <v>0</v>
      </c>
      <c r="M60" s="87" t="s">
        <v>878</v>
      </c>
      <c r="N60" s="87">
        <v>0</v>
      </c>
      <c r="O60" s="87">
        <v>6.3291139240506333E-2</v>
      </c>
      <c r="P60" s="87">
        <v>0</v>
      </c>
      <c r="Q60" s="87">
        <v>1</v>
      </c>
      <c r="R60" s="87">
        <v>0</v>
      </c>
      <c r="S60" s="87">
        <v>0</v>
      </c>
      <c r="T60" s="87">
        <v>0</v>
      </c>
      <c r="U60" s="87">
        <v>0</v>
      </c>
      <c r="V60" s="87">
        <v>0</v>
      </c>
      <c r="X60" s="189"/>
    </row>
    <row r="61" spans="1:24" x14ac:dyDescent="0.25">
      <c r="A61" s="43" t="s">
        <v>127</v>
      </c>
      <c r="B61" s="44" t="s">
        <v>128</v>
      </c>
      <c r="C61" s="45" t="s">
        <v>24</v>
      </c>
      <c r="D61" s="38">
        <v>403</v>
      </c>
      <c r="E61" s="87">
        <v>4.9627791563275431E-2</v>
      </c>
      <c r="F61" s="47">
        <v>0.24069478908188585</v>
      </c>
      <c r="G61" s="47">
        <v>0.34739454094292804</v>
      </c>
      <c r="H61" s="47">
        <v>0.3622828784119107</v>
      </c>
      <c r="I61" s="48">
        <v>0</v>
      </c>
      <c r="J61" s="87">
        <v>0.59057071960297769</v>
      </c>
      <c r="K61" s="87">
        <v>0</v>
      </c>
      <c r="L61" s="87">
        <v>0</v>
      </c>
      <c r="M61" s="87">
        <v>0</v>
      </c>
      <c r="N61" s="87" t="s">
        <v>878</v>
      </c>
      <c r="O61" s="87">
        <v>0.40198511166253098</v>
      </c>
      <c r="P61" s="87">
        <v>0</v>
      </c>
      <c r="Q61" s="87">
        <v>0.95781637717121582</v>
      </c>
      <c r="R61" s="87" t="s">
        <v>878</v>
      </c>
      <c r="S61" s="87" t="s">
        <v>878</v>
      </c>
      <c r="T61" s="87" t="s">
        <v>878</v>
      </c>
      <c r="U61" s="87">
        <v>2.729528535980149E-2</v>
      </c>
      <c r="V61" s="87">
        <v>0</v>
      </c>
      <c r="X61" s="189"/>
    </row>
    <row r="62" spans="1:24" x14ac:dyDescent="0.25">
      <c r="A62" s="43" t="s">
        <v>129</v>
      </c>
      <c r="B62" s="44" t="s">
        <v>130</v>
      </c>
      <c r="C62" s="45" t="s">
        <v>21</v>
      </c>
      <c r="D62" s="38">
        <v>50</v>
      </c>
      <c r="E62" s="87" t="s">
        <v>878</v>
      </c>
      <c r="F62" s="47">
        <v>0.24</v>
      </c>
      <c r="G62" s="47">
        <v>0.44</v>
      </c>
      <c r="H62" s="47">
        <v>0.24</v>
      </c>
      <c r="I62" s="48">
        <v>0</v>
      </c>
      <c r="J62" s="87">
        <v>1</v>
      </c>
      <c r="K62" s="87">
        <v>0</v>
      </c>
      <c r="L62" s="87">
        <v>0</v>
      </c>
      <c r="M62" s="87">
        <v>0</v>
      </c>
      <c r="N62" s="87">
        <v>0</v>
      </c>
      <c r="O62" s="87">
        <v>0</v>
      </c>
      <c r="P62" s="87">
        <v>0</v>
      </c>
      <c r="Q62" s="87">
        <v>0.94</v>
      </c>
      <c r="R62" s="87" t="s">
        <v>878</v>
      </c>
      <c r="S62" s="87" t="s">
        <v>878</v>
      </c>
      <c r="T62" s="87">
        <v>0</v>
      </c>
      <c r="U62" s="87">
        <v>0</v>
      </c>
      <c r="V62" s="87">
        <v>0</v>
      </c>
      <c r="X62" s="189"/>
    </row>
    <row r="63" spans="1:24" x14ac:dyDescent="0.25">
      <c r="A63" s="43" t="s">
        <v>131</v>
      </c>
      <c r="B63" s="44" t="s">
        <v>132</v>
      </c>
      <c r="C63" s="45" t="s">
        <v>8</v>
      </c>
      <c r="D63" s="38">
        <v>179</v>
      </c>
      <c r="E63" s="87">
        <v>5.027932960893855E-2</v>
      </c>
      <c r="F63" s="47">
        <v>0.18994413407821231</v>
      </c>
      <c r="G63" s="47">
        <v>0.43016759776536312</v>
      </c>
      <c r="H63" s="47">
        <v>0.32960893854748607</v>
      </c>
      <c r="I63" s="48">
        <v>0</v>
      </c>
      <c r="J63" s="87">
        <v>0.97206703910614523</v>
      </c>
      <c r="K63" s="87">
        <v>0</v>
      </c>
      <c r="L63" s="87" t="s">
        <v>878</v>
      </c>
      <c r="M63" s="87" t="s">
        <v>878</v>
      </c>
      <c r="N63" s="87" t="s">
        <v>878</v>
      </c>
      <c r="O63" s="87">
        <v>0</v>
      </c>
      <c r="P63" s="87">
        <v>0</v>
      </c>
      <c r="Q63" s="87">
        <v>0.98324022346368722</v>
      </c>
      <c r="R63" s="87" t="s">
        <v>878</v>
      </c>
      <c r="S63" s="87">
        <v>0</v>
      </c>
      <c r="T63" s="87">
        <v>0</v>
      </c>
      <c r="U63" s="87">
        <v>0</v>
      </c>
      <c r="V63" s="87" t="s">
        <v>878</v>
      </c>
      <c r="X63" s="189"/>
    </row>
    <row r="64" spans="1:24" x14ac:dyDescent="0.25">
      <c r="A64" s="43" t="s">
        <v>133</v>
      </c>
      <c r="B64" s="51" t="s">
        <v>134</v>
      </c>
      <c r="C64" s="45" t="s">
        <v>69</v>
      </c>
      <c r="D64" s="38">
        <v>209</v>
      </c>
      <c r="E64" s="87">
        <v>5.2631578947368425E-2</v>
      </c>
      <c r="F64" s="47">
        <v>0.27272727272727271</v>
      </c>
      <c r="G64" s="47">
        <v>0.40191387559808611</v>
      </c>
      <c r="H64" s="47">
        <v>0.27272727272727271</v>
      </c>
      <c r="I64" s="48">
        <v>0</v>
      </c>
      <c r="J64" s="87" t="s">
        <v>878</v>
      </c>
      <c r="K64" s="87">
        <v>0</v>
      </c>
      <c r="L64" s="87">
        <v>0</v>
      </c>
      <c r="M64" s="87">
        <v>0</v>
      </c>
      <c r="N64" s="87">
        <v>0</v>
      </c>
      <c r="O64" s="87">
        <v>0.98086124401913877</v>
      </c>
      <c r="P64" s="87">
        <v>0</v>
      </c>
      <c r="Q64" s="87">
        <v>0.99521531100478466</v>
      </c>
      <c r="R64" s="87" t="s">
        <v>878</v>
      </c>
      <c r="S64" s="87">
        <v>0</v>
      </c>
      <c r="T64" s="87">
        <v>0</v>
      </c>
      <c r="U64" s="87">
        <v>0</v>
      </c>
      <c r="V64" s="87">
        <v>0</v>
      </c>
      <c r="X64" s="189"/>
    </row>
    <row r="65" spans="1:24" x14ac:dyDescent="0.25">
      <c r="A65" s="43" t="s">
        <v>135</v>
      </c>
      <c r="B65" s="44" t="s">
        <v>136</v>
      </c>
      <c r="C65" s="45" t="s">
        <v>50</v>
      </c>
      <c r="D65" s="38">
        <v>192</v>
      </c>
      <c r="E65" s="87">
        <v>6.25E-2</v>
      </c>
      <c r="F65" s="47">
        <v>0.203125</v>
      </c>
      <c r="G65" s="47">
        <v>0.34375</v>
      </c>
      <c r="H65" s="47">
        <v>0.390625</v>
      </c>
      <c r="I65" s="48">
        <v>0</v>
      </c>
      <c r="J65" s="87">
        <v>0.984375</v>
      </c>
      <c r="K65" s="87" t="s">
        <v>878</v>
      </c>
      <c r="L65" s="87" t="s">
        <v>878</v>
      </c>
      <c r="M65" s="87">
        <v>0</v>
      </c>
      <c r="N65" s="87">
        <v>0</v>
      </c>
      <c r="O65" s="87">
        <v>0</v>
      </c>
      <c r="P65" s="87">
        <v>0</v>
      </c>
      <c r="Q65" s="87">
        <v>0.98958333333333326</v>
      </c>
      <c r="R65" s="87" t="s">
        <v>878</v>
      </c>
      <c r="S65" s="87">
        <v>0</v>
      </c>
      <c r="T65" s="87">
        <v>0</v>
      </c>
      <c r="U65" s="87">
        <v>0</v>
      </c>
      <c r="V65" s="87">
        <v>0</v>
      </c>
      <c r="X65" s="189"/>
    </row>
    <row r="66" spans="1:24" x14ac:dyDescent="0.25">
      <c r="A66" s="43" t="s">
        <v>137</v>
      </c>
      <c r="B66" s="44" t="s">
        <v>138</v>
      </c>
      <c r="C66" s="45" t="s">
        <v>31</v>
      </c>
      <c r="D66" s="38">
        <v>100</v>
      </c>
      <c r="E66" s="87">
        <v>0.1</v>
      </c>
      <c r="F66" s="47">
        <v>0.21</v>
      </c>
      <c r="G66" s="47">
        <v>0.52</v>
      </c>
      <c r="H66" s="47">
        <v>0.17</v>
      </c>
      <c r="I66" s="48">
        <v>0</v>
      </c>
      <c r="J66" s="87">
        <v>0.44</v>
      </c>
      <c r="K66" s="87" t="s">
        <v>878</v>
      </c>
      <c r="L66" s="87">
        <v>0.33</v>
      </c>
      <c r="M66" s="87">
        <v>0.06</v>
      </c>
      <c r="N66" s="87">
        <v>0.06</v>
      </c>
      <c r="O66" s="87">
        <v>0.09</v>
      </c>
      <c r="P66" s="87">
        <v>0</v>
      </c>
      <c r="Q66" s="87">
        <v>0.86</v>
      </c>
      <c r="R66" s="87">
        <v>0.05</v>
      </c>
      <c r="S66" s="87">
        <v>0</v>
      </c>
      <c r="T66" s="87" t="s">
        <v>878</v>
      </c>
      <c r="U66" s="87">
        <v>0.05</v>
      </c>
      <c r="V66" s="87">
        <v>0</v>
      </c>
      <c r="X66" s="189"/>
    </row>
    <row r="67" spans="1:24" x14ac:dyDescent="0.25">
      <c r="A67" s="43" t="s">
        <v>139</v>
      </c>
      <c r="B67" s="44" t="s">
        <v>140</v>
      </c>
      <c r="C67" s="45" t="s">
        <v>69</v>
      </c>
      <c r="D67" s="38">
        <v>56</v>
      </c>
      <c r="E67" s="87" t="s">
        <v>878</v>
      </c>
      <c r="F67" s="47">
        <v>0.17857142857142858</v>
      </c>
      <c r="G67" s="47">
        <v>0.44642857142857145</v>
      </c>
      <c r="H67" s="47">
        <v>0.3035714285714286</v>
      </c>
      <c r="I67" s="48">
        <v>0</v>
      </c>
      <c r="J67" s="87">
        <v>0.9821428571428571</v>
      </c>
      <c r="K67" s="87" t="s">
        <v>878</v>
      </c>
      <c r="L67" s="87">
        <v>0</v>
      </c>
      <c r="M67" s="87">
        <v>0</v>
      </c>
      <c r="N67" s="87">
        <v>0</v>
      </c>
      <c r="O67" s="87">
        <v>0</v>
      </c>
      <c r="P67" s="87">
        <v>0</v>
      </c>
      <c r="Q67" s="87">
        <v>1</v>
      </c>
      <c r="R67" s="87">
        <v>0</v>
      </c>
      <c r="S67" s="87">
        <v>0</v>
      </c>
      <c r="T67" s="87">
        <v>0</v>
      </c>
      <c r="U67" s="87">
        <v>0</v>
      </c>
      <c r="V67" s="87">
        <v>0</v>
      </c>
      <c r="X67" s="189"/>
    </row>
    <row r="68" spans="1:24" x14ac:dyDescent="0.25">
      <c r="A68" s="43" t="s">
        <v>141</v>
      </c>
      <c r="B68" s="44" t="s">
        <v>142</v>
      </c>
      <c r="C68" s="45" t="s">
        <v>31</v>
      </c>
      <c r="D68" s="38">
        <v>145</v>
      </c>
      <c r="E68" s="87">
        <v>5.5172413793103454E-2</v>
      </c>
      <c r="F68" s="47">
        <v>0.18620689655172412</v>
      </c>
      <c r="G68" s="47">
        <v>0.42758620689655175</v>
      </c>
      <c r="H68" s="47">
        <v>0.33103448275862069</v>
      </c>
      <c r="I68" s="48">
        <v>0</v>
      </c>
      <c r="J68" s="87">
        <v>0.62068965517241381</v>
      </c>
      <c r="K68" s="87">
        <v>0</v>
      </c>
      <c r="L68" s="87" t="s">
        <v>878</v>
      </c>
      <c r="M68" s="87">
        <v>4.8275862068965517E-2</v>
      </c>
      <c r="N68" s="87" t="s">
        <v>878</v>
      </c>
      <c r="O68" s="87">
        <v>0.30344827586206896</v>
      </c>
      <c r="P68" s="87">
        <v>0</v>
      </c>
      <c r="Q68" s="50">
        <v>0.96551724137931028</v>
      </c>
      <c r="R68" s="47" t="s">
        <v>878</v>
      </c>
      <c r="S68" s="47">
        <v>0</v>
      </c>
      <c r="T68" s="47" t="s">
        <v>878</v>
      </c>
      <c r="U68" s="47">
        <v>0</v>
      </c>
      <c r="V68" s="49">
        <v>0</v>
      </c>
      <c r="X68" s="189"/>
    </row>
    <row r="69" spans="1:24" x14ac:dyDescent="0.25">
      <c r="A69" s="43" t="s">
        <v>143</v>
      </c>
      <c r="B69" s="44" t="s">
        <v>144</v>
      </c>
      <c r="C69" s="45" t="s">
        <v>8</v>
      </c>
      <c r="D69" s="38">
        <v>103</v>
      </c>
      <c r="E69" s="87" t="s">
        <v>878</v>
      </c>
      <c r="F69" s="47">
        <v>0.15533980582524273</v>
      </c>
      <c r="G69" s="47">
        <v>0.47572815533980584</v>
      </c>
      <c r="H69" s="47">
        <v>0.35922330097087374</v>
      </c>
      <c r="I69" s="48">
        <v>0</v>
      </c>
      <c r="J69" s="87">
        <v>0.92233009708737868</v>
      </c>
      <c r="K69" s="87" t="s">
        <v>878</v>
      </c>
      <c r="L69" s="87">
        <v>0</v>
      </c>
      <c r="M69" s="87" t="s">
        <v>878</v>
      </c>
      <c r="N69" s="87" t="s">
        <v>878</v>
      </c>
      <c r="O69" s="87" t="s">
        <v>878</v>
      </c>
      <c r="P69" s="87">
        <v>0</v>
      </c>
      <c r="Q69" s="50">
        <v>0.98058252427184467</v>
      </c>
      <c r="R69" s="47" t="s">
        <v>878</v>
      </c>
      <c r="S69" s="47">
        <v>0</v>
      </c>
      <c r="T69" s="47">
        <v>0</v>
      </c>
      <c r="U69" s="47" t="s">
        <v>878</v>
      </c>
      <c r="V69" s="49">
        <v>0</v>
      </c>
      <c r="X69" s="189"/>
    </row>
    <row r="70" spans="1:24" x14ac:dyDescent="0.25">
      <c r="A70" s="43" t="s">
        <v>145</v>
      </c>
      <c r="B70" s="44" t="s">
        <v>146</v>
      </c>
      <c r="C70" s="45" t="s">
        <v>31</v>
      </c>
      <c r="D70" s="38">
        <v>131</v>
      </c>
      <c r="E70" s="87" t="s">
        <v>878</v>
      </c>
      <c r="F70" s="47">
        <v>0.30534351145038169</v>
      </c>
      <c r="G70" s="47">
        <v>0.44274809160305345</v>
      </c>
      <c r="H70" s="47">
        <v>0.22137404580152673</v>
      </c>
      <c r="I70" s="48">
        <v>0</v>
      </c>
      <c r="J70" s="87">
        <v>0.77862595419847325</v>
      </c>
      <c r="K70" s="87" t="s">
        <v>878</v>
      </c>
      <c r="L70" s="87" t="s">
        <v>878</v>
      </c>
      <c r="M70" s="87">
        <v>0</v>
      </c>
      <c r="N70" s="87">
        <v>0</v>
      </c>
      <c r="O70" s="87">
        <v>7.6335877862595422E-2</v>
      </c>
      <c r="P70" s="87">
        <v>0.11450381679389313</v>
      </c>
      <c r="Q70" s="50">
        <v>0.98473282442748089</v>
      </c>
      <c r="R70" s="47">
        <v>0</v>
      </c>
      <c r="S70" s="47">
        <v>0</v>
      </c>
      <c r="T70" s="47">
        <v>0</v>
      </c>
      <c r="U70" s="47">
        <v>0</v>
      </c>
      <c r="V70" s="49" t="s">
        <v>878</v>
      </c>
      <c r="X70" s="189"/>
    </row>
    <row r="71" spans="1:24" x14ac:dyDescent="0.25">
      <c r="A71" s="43" t="s">
        <v>147</v>
      </c>
      <c r="B71" s="44" t="s">
        <v>148</v>
      </c>
      <c r="C71" s="45" t="s">
        <v>31</v>
      </c>
      <c r="D71" s="38">
        <v>221</v>
      </c>
      <c r="E71" s="87">
        <v>8.1447963800904966E-2</v>
      </c>
      <c r="F71" s="47">
        <v>0.18099547511312217</v>
      </c>
      <c r="G71" s="47">
        <v>0.32579185520361986</v>
      </c>
      <c r="H71" s="47">
        <v>0.41176470588235298</v>
      </c>
      <c r="I71" s="48">
        <v>0</v>
      </c>
      <c r="J71" s="87">
        <v>0.23981900452488689</v>
      </c>
      <c r="K71" s="87">
        <v>0.31221719457013575</v>
      </c>
      <c r="L71" s="87">
        <v>0.2669683257918552</v>
      </c>
      <c r="M71" s="87">
        <v>2.7149321266968326E-2</v>
      </c>
      <c r="N71" s="87">
        <v>9.5022624434389136E-2</v>
      </c>
      <c r="O71" s="87">
        <v>5.8823529411764712E-2</v>
      </c>
      <c r="P71" s="87">
        <v>0</v>
      </c>
      <c r="Q71" s="50">
        <v>0.90497737556561086</v>
      </c>
      <c r="R71" s="47">
        <v>5.4298642533936653E-2</v>
      </c>
      <c r="S71" s="47">
        <v>0</v>
      </c>
      <c r="T71" s="47" t="s">
        <v>878</v>
      </c>
      <c r="U71" s="47">
        <v>3.6199095022624438E-2</v>
      </c>
      <c r="V71" s="49">
        <v>0</v>
      </c>
      <c r="X71" s="189"/>
    </row>
    <row r="72" spans="1:24" x14ac:dyDescent="0.25">
      <c r="A72" s="43" t="s">
        <v>149</v>
      </c>
      <c r="B72" s="44" t="s">
        <v>150</v>
      </c>
      <c r="C72" s="45" t="s">
        <v>24</v>
      </c>
      <c r="D72" s="38">
        <v>288</v>
      </c>
      <c r="E72" s="87">
        <v>7.2916666666666671E-2</v>
      </c>
      <c r="F72" s="47">
        <v>0.20833333333333331</v>
      </c>
      <c r="G72" s="47">
        <v>0.36111111111111116</v>
      </c>
      <c r="H72" s="47">
        <v>0.35763888888888884</v>
      </c>
      <c r="I72" s="48">
        <v>0</v>
      </c>
      <c r="J72" s="87">
        <v>0.75</v>
      </c>
      <c r="K72" s="87">
        <v>0.21180555555555558</v>
      </c>
      <c r="L72" s="87">
        <v>0</v>
      </c>
      <c r="M72" s="87" t="s">
        <v>878</v>
      </c>
      <c r="N72" s="87" t="s">
        <v>878</v>
      </c>
      <c r="O72" s="87">
        <v>2.0833333333333336E-2</v>
      </c>
      <c r="P72" s="87">
        <v>0</v>
      </c>
      <c r="Q72" s="50">
        <v>0.90972222222222232</v>
      </c>
      <c r="R72" s="47" t="s">
        <v>878</v>
      </c>
      <c r="S72" s="47" t="s">
        <v>878</v>
      </c>
      <c r="T72" s="47">
        <v>2.7777777777777776E-2</v>
      </c>
      <c r="U72" s="47">
        <v>4.1666666666666671E-2</v>
      </c>
      <c r="V72" s="49">
        <v>0</v>
      </c>
      <c r="X72" s="189"/>
    </row>
    <row r="73" spans="1:24" x14ac:dyDescent="0.25">
      <c r="A73" s="43" t="s">
        <v>151</v>
      </c>
      <c r="B73" s="44" t="s">
        <v>152</v>
      </c>
      <c r="C73" s="45" t="s">
        <v>5</v>
      </c>
      <c r="D73" s="38">
        <v>70</v>
      </c>
      <c r="E73" s="87">
        <v>7.1428571428571438E-2</v>
      </c>
      <c r="F73" s="47">
        <v>0.15714285714285714</v>
      </c>
      <c r="G73" s="47">
        <v>0.44285714285714284</v>
      </c>
      <c r="H73" s="47">
        <v>0.32857142857142851</v>
      </c>
      <c r="I73" s="48">
        <v>0</v>
      </c>
      <c r="J73" s="87">
        <v>1</v>
      </c>
      <c r="K73" s="87">
        <v>0</v>
      </c>
      <c r="L73" s="87">
        <v>0</v>
      </c>
      <c r="M73" s="87">
        <v>0</v>
      </c>
      <c r="N73" s="87">
        <v>0</v>
      </c>
      <c r="O73" s="87">
        <v>0</v>
      </c>
      <c r="P73" s="87">
        <v>0</v>
      </c>
      <c r="Q73" s="50">
        <v>0.98571428571428565</v>
      </c>
      <c r="R73" s="47" t="s">
        <v>878</v>
      </c>
      <c r="S73" s="47">
        <v>0</v>
      </c>
      <c r="T73" s="47">
        <v>0</v>
      </c>
      <c r="U73" s="47">
        <v>0</v>
      </c>
      <c r="V73" s="49">
        <v>0</v>
      </c>
      <c r="X73" s="189"/>
    </row>
    <row r="74" spans="1:24" x14ac:dyDescent="0.25">
      <c r="A74" s="43" t="s">
        <v>153</v>
      </c>
      <c r="B74" s="44" t="s">
        <v>154</v>
      </c>
      <c r="C74" s="45" t="s">
        <v>69</v>
      </c>
      <c r="D74" s="38">
        <v>291</v>
      </c>
      <c r="E74" s="87">
        <v>6.1855670103092786E-2</v>
      </c>
      <c r="F74" s="47">
        <v>0.16494845360824739</v>
      </c>
      <c r="G74" s="47">
        <v>0.41237113402061859</v>
      </c>
      <c r="H74" s="47">
        <v>0.35738831615120276</v>
      </c>
      <c r="I74" s="48" t="s">
        <v>878</v>
      </c>
      <c r="J74" s="87">
        <v>0.92783505154639168</v>
      </c>
      <c r="K74" s="87">
        <v>2.0618556701030924E-2</v>
      </c>
      <c r="L74" s="87">
        <v>0</v>
      </c>
      <c r="M74" s="87" t="s">
        <v>878</v>
      </c>
      <c r="N74" s="87">
        <v>3.7800687285223365E-2</v>
      </c>
      <c r="O74" s="87">
        <v>0</v>
      </c>
      <c r="P74" s="87">
        <v>0</v>
      </c>
      <c r="Q74" s="50">
        <v>0.95876288659793818</v>
      </c>
      <c r="R74" s="47" t="s">
        <v>878</v>
      </c>
      <c r="S74" s="47" t="s">
        <v>878</v>
      </c>
      <c r="T74" s="47" t="s">
        <v>878</v>
      </c>
      <c r="U74" s="47" t="s">
        <v>878</v>
      </c>
      <c r="V74" s="49">
        <v>0</v>
      </c>
      <c r="X74" s="189"/>
    </row>
    <row r="75" spans="1:24" x14ac:dyDescent="0.25">
      <c r="A75" s="43" t="s">
        <v>155</v>
      </c>
      <c r="B75" s="44" t="s">
        <v>156</v>
      </c>
      <c r="C75" s="45" t="s">
        <v>110</v>
      </c>
      <c r="D75" s="38">
        <v>208</v>
      </c>
      <c r="E75" s="87">
        <v>8.1730769230769232E-2</v>
      </c>
      <c r="F75" s="47">
        <v>0.23557692307692307</v>
      </c>
      <c r="G75" s="47">
        <v>0.4375</v>
      </c>
      <c r="H75" s="47">
        <v>0.24519230769230771</v>
      </c>
      <c r="I75" s="48">
        <v>0</v>
      </c>
      <c r="J75" s="87">
        <v>0.96634615384615385</v>
      </c>
      <c r="K75" s="87">
        <v>0</v>
      </c>
      <c r="L75" s="87" t="s">
        <v>878</v>
      </c>
      <c r="M75" s="87" t="s">
        <v>878</v>
      </c>
      <c r="N75" s="87" t="s">
        <v>878</v>
      </c>
      <c r="O75" s="87" t="s">
        <v>878</v>
      </c>
      <c r="P75" s="87" t="s">
        <v>878</v>
      </c>
      <c r="Q75" s="50">
        <v>0.95192307692307698</v>
      </c>
      <c r="R75" s="47" t="s">
        <v>878</v>
      </c>
      <c r="S75" s="47" t="s">
        <v>878</v>
      </c>
      <c r="T75" s="47" t="s">
        <v>878</v>
      </c>
      <c r="U75" s="47" t="s">
        <v>878</v>
      </c>
      <c r="V75" s="49" t="s">
        <v>878</v>
      </c>
      <c r="X75" s="189"/>
    </row>
    <row r="76" spans="1:24" x14ac:dyDescent="0.25">
      <c r="A76" s="43" t="s">
        <v>157</v>
      </c>
      <c r="B76" s="44" t="s">
        <v>158</v>
      </c>
      <c r="C76" s="45" t="s">
        <v>69</v>
      </c>
      <c r="D76" s="38">
        <v>71</v>
      </c>
      <c r="E76" s="87" t="s">
        <v>878</v>
      </c>
      <c r="F76" s="47">
        <v>0.12676056338028169</v>
      </c>
      <c r="G76" s="47">
        <v>0.46478873239436619</v>
      </c>
      <c r="H76" s="47">
        <v>0.39436619718309857</v>
      </c>
      <c r="I76" s="48">
        <v>0</v>
      </c>
      <c r="J76" s="87">
        <v>0.23943661971830985</v>
      </c>
      <c r="K76" s="87">
        <v>0.352112676056338</v>
      </c>
      <c r="L76" s="87">
        <v>0.25352112676056338</v>
      </c>
      <c r="M76" s="87" t="s">
        <v>878</v>
      </c>
      <c r="N76" s="87">
        <v>7.0422535211267609E-2</v>
      </c>
      <c r="O76" s="87" t="s">
        <v>878</v>
      </c>
      <c r="P76" s="87">
        <v>0</v>
      </c>
      <c r="Q76" s="50">
        <v>0.83098591549295775</v>
      </c>
      <c r="R76" s="47">
        <v>0.12676056338028169</v>
      </c>
      <c r="S76" s="47">
        <v>0</v>
      </c>
      <c r="T76" s="47" t="s">
        <v>878</v>
      </c>
      <c r="U76" s="47" t="s">
        <v>878</v>
      </c>
      <c r="V76" s="49">
        <v>0</v>
      </c>
      <c r="X76" s="189"/>
    </row>
    <row r="77" spans="1:24" x14ac:dyDescent="0.25">
      <c r="A77" s="43" t="s">
        <v>159</v>
      </c>
      <c r="B77" s="51" t="s">
        <v>160</v>
      </c>
      <c r="C77" s="45" t="s">
        <v>8</v>
      </c>
      <c r="D77" s="38">
        <v>290</v>
      </c>
      <c r="E77" s="87">
        <v>5.5172413793103454E-2</v>
      </c>
      <c r="F77" s="47">
        <v>0.22068965517241382</v>
      </c>
      <c r="G77" s="47">
        <v>0.31379310344827588</v>
      </c>
      <c r="H77" s="47">
        <v>0.41034482758620688</v>
      </c>
      <c r="I77" s="48">
        <v>0</v>
      </c>
      <c r="J77" s="87">
        <v>0.86896551724137938</v>
      </c>
      <c r="K77" s="87">
        <v>1.7241379310344827E-2</v>
      </c>
      <c r="L77" s="87">
        <v>2.0689655172413793E-2</v>
      </c>
      <c r="M77" s="87">
        <v>4.4827586206896551E-2</v>
      </c>
      <c r="N77" s="87">
        <v>1.7241379310344827E-2</v>
      </c>
      <c r="O77" s="87">
        <v>3.1034482758620689E-2</v>
      </c>
      <c r="P77" s="87">
        <v>0</v>
      </c>
      <c r="Q77" s="50">
        <v>0.98965517241379319</v>
      </c>
      <c r="R77" s="47" t="s">
        <v>878</v>
      </c>
      <c r="S77" s="47">
        <v>0</v>
      </c>
      <c r="T77" s="47">
        <v>0</v>
      </c>
      <c r="U77" s="47" t="s">
        <v>878</v>
      </c>
      <c r="V77" s="49">
        <v>0</v>
      </c>
      <c r="X77" s="189"/>
    </row>
    <row r="78" spans="1:24" x14ac:dyDescent="0.25">
      <c r="A78" s="43" t="s">
        <v>161</v>
      </c>
      <c r="B78" s="44" t="s">
        <v>162</v>
      </c>
      <c r="C78" s="45" t="s">
        <v>110</v>
      </c>
      <c r="D78" s="38">
        <v>81</v>
      </c>
      <c r="E78" s="87" t="s">
        <v>878</v>
      </c>
      <c r="F78" s="47">
        <v>0.1728395061728395</v>
      </c>
      <c r="G78" s="47">
        <v>0.39506172839506171</v>
      </c>
      <c r="H78" s="47">
        <v>0.38271604938271608</v>
      </c>
      <c r="I78" s="48">
        <v>0</v>
      </c>
      <c r="J78" s="87">
        <v>0.98765432098765427</v>
      </c>
      <c r="K78" s="87">
        <v>0</v>
      </c>
      <c r="L78" s="87">
        <v>0</v>
      </c>
      <c r="M78" s="87" t="s">
        <v>878</v>
      </c>
      <c r="N78" s="87">
        <v>0</v>
      </c>
      <c r="O78" s="87">
        <v>0</v>
      </c>
      <c r="P78" s="87">
        <v>0</v>
      </c>
      <c r="Q78" s="50">
        <v>0.98765432098765427</v>
      </c>
      <c r="R78" s="47" t="s">
        <v>878</v>
      </c>
      <c r="S78" s="47">
        <v>0</v>
      </c>
      <c r="T78" s="47">
        <v>0</v>
      </c>
      <c r="U78" s="47">
        <v>0</v>
      </c>
      <c r="V78" s="49">
        <v>0</v>
      </c>
      <c r="X78" s="189"/>
    </row>
    <row r="79" spans="1:24" x14ac:dyDescent="0.25">
      <c r="A79" s="43" t="s">
        <v>163</v>
      </c>
      <c r="B79" s="44" t="s">
        <v>164</v>
      </c>
      <c r="C79" s="45" t="s">
        <v>11</v>
      </c>
      <c r="D79" s="38">
        <v>462</v>
      </c>
      <c r="E79" s="87">
        <v>4.3290043290043288E-2</v>
      </c>
      <c r="F79" s="47">
        <v>0.17965367965367965</v>
      </c>
      <c r="G79" s="47">
        <v>0.34199134199134201</v>
      </c>
      <c r="H79" s="47">
        <v>0.42207792207792211</v>
      </c>
      <c r="I79" s="48">
        <v>1.2987012987012986E-2</v>
      </c>
      <c r="J79" s="87">
        <v>0.80952380952380953</v>
      </c>
      <c r="K79" s="87">
        <v>6.9264069264069264E-2</v>
      </c>
      <c r="L79" s="87">
        <v>3.0303030303030304E-2</v>
      </c>
      <c r="M79" s="87">
        <v>3.2467532467532464E-2</v>
      </c>
      <c r="N79" s="87">
        <v>2.5974025974025972E-2</v>
      </c>
      <c r="O79" s="87">
        <v>3.2467532467532464E-2</v>
      </c>
      <c r="P79" s="87">
        <v>0</v>
      </c>
      <c r="Q79" s="50">
        <v>0.89177489177489178</v>
      </c>
      <c r="R79" s="47">
        <v>3.4632034632034632E-2</v>
      </c>
      <c r="S79" s="47">
        <v>1.2987012987012986E-2</v>
      </c>
      <c r="T79" s="47" t="s">
        <v>878</v>
      </c>
      <c r="U79" s="47">
        <v>4.1125541125541128E-2</v>
      </c>
      <c r="V79" s="49">
        <v>1.0822510822510822E-2</v>
      </c>
      <c r="X79" s="189"/>
    </row>
    <row r="80" spans="1:24" x14ac:dyDescent="0.25">
      <c r="A80" s="43" t="s">
        <v>165</v>
      </c>
      <c r="B80" s="44" t="s">
        <v>166</v>
      </c>
      <c r="C80" s="45" t="s">
        <v>31</v>
      </c>
      <c r="D80" s="38">
        <v>170</v>
      </c>
      <c r="E80" s="87">
        <v>4.1176470588235287E-2</v>
      </c>
      <c r="F80" s="47">
        <v>0.20588235294117649</v>
      </c>
      <c r="G80" s="47">
        <v>0.33529411764705885</v>
      </c>
      <c r="H80" s="47">
        <v>0.41764705882352943</v>
      </c>
      <c r="I80" s="48">
        <v>0</v>
      </c>
      <c r="J80" s="87">
        <v>0.4705882352941177</v>
      </c>
      <c r="K80" s="87">
        <v>0.19411764705882351</v>
      </c>
      <c r="L80" s="87">
        <v>0.11764705882352942</v>
      </c>
      <c r="M80" s="87">
        <v>2.9411764705882356E-2</v>
      </c>
      <c r="N80" s="87">
        <v>0.17058823529411765</v>
      </c>
      <c r="O80" s="87" t="s">
        <v>878</v>
      </c>
      <c r="P80" s="87">
        <v>0</v>
      </c>
      <c r="Q80" s="50">
        <v>0.97058823529411764</v>
      </c>
      <c r="R80" s="47" t="s">
        <v>878</v>
      </c>
      <c r="S80" s="47" t="s">
        <v>878</v>
      </c>
      <c r="T80" s="47">
        <v>0</v>
      </c>
      <c r="U80" s="47">
        <v>0</v>
      </c>
      <c r="V80" s="49">
        <v>0</v>
      </c>
      <c r="X80" s="189"/>
    </row>
    <row r="81" spans="1:24" x14ac:dyDescent="0.25">
      <c r="A81" s="43" t="s">
        <v>167</v>
      </c>
      <c r="B81" s="44" t="s">
        <v>168</v>
      </c>
      <c r="C81" s="45" t="s">
        <v>24</v>
      </c>
      <c r="D81" s="38">
        <v>152</v>
      </c>
      <c r="E81" s="87">
        <v>9.2105263157894746E-2</v>
      </c>
      <c r="F81" s="47">
        <v>0.23684210526315791</v>
      </c>
      <c r="G81" s="47">
        <v>0.43421052631578944</v>
      </c>
      <c r="H81" s="47">
        <v>0.23684210526315791</v>
      </c>
      <c r="I81" s="48">
        <v>0</v>
      </c>
      <c r="J81" s="87">
        <v>0.9671052631578948</v>
      </c>
      <c r="K81" s="87" t="s">
        <v>878</v>
      </c>
      <c r="L81" s="87">
        <v>0</v>
      </c>
      <c r="M81" s="87">
        <v>0</v>
      </c>
      <c r="N81" s="87" t="s">
        <v>878</v>
      </c>
      <c r="O81" s="87">
        <v>0</v>
      </c>
      <c r="P81" s="87" t="s">
        <v>878</v>
      </c>
      <c r="Q81" s="50">
        <v>0.9671052631578948</v>
      </c>
      <c r="R81" s="47" t="s">
        <v>878</v>
      </c>
      <c r="S81" s="47">
        <v>0</v>
      </c>
      <c r="T81" s="47" t="s">
        <v>878</v>
      </c>
      <c r="U81" s="47">
        <v>0</v>
      </c>
      <c r="V81" s="49" t="s">
        <v>878</v>
      </c>
      <c r="X81" s="189"/>
    </row>
    <row r="82" spans="1:24" x14ac:dyDescent="0.25">
      <c r="A82" s="43" t="s">
        <v>169</v>
      </c>
      <c r="B82" s="44" t="s">
        <v>170</v>
      </c>
      <c r="C82" s="45" t="s">
        <v>11</v>
      </c>
      <c r="D82" s="38">
        <v>211</v>
      </c>
      <c r="E82" s="87">
        <v>7.1090047393364927E-2</v>
      </c>
      <c r="F82" s="47">
        <v>0.18957345971563982</v>
      </c>
      <c r="G82" s="47">
        <v>0.41706161137440761</v>
      </c>
      <c r="H82" s="47">
        <v>0.32227488151658767</v>
      </c>
      <c r="I82" s="48">
        <v>0</v>
      </c>
      <c r="J82" s="87">
        <v>0.40758293838862558</v>
      </c>
      <c r="K82" s="87">
        <v>0.4881516587677725</v>
      </c>
      <c r="L82" s="87" t="s">
        <v>878</v>
      </c>
      <c r="M82" s="87">
        <v>3.7914691943127965E-2</v>
      </c>
      <c r="N82" s="87">
        <v>4.2654028436018961E-2</v>
      </c>
      <c r="O82" s="87" t="s">
        <v>878</v>
      </c>
      <c r="P82" s="87">
        <v>0</v>
      </c>
      <c r="Q82" s="50">
        <v>0.82464454976303314</v>
      </c>
      <c r="R82" s="47">
        <v>9.4786729857819912E-2</v>
      </c>
      <c r="S82" s="47" t="s">
        <v>878</v>
      </c>
      <c r="T82" s="47">
        <v>2.3696682464454978E-2</v>
      </c>
      <c r="U82" s="47">
        <v>4.7393364928909956E-2</v>
      </c>
      <c r="V82" s="49">
        <v>0</v>
      </c>
      <c r="X82" s="189"/>
    </row>
    <row r="83" spans="1:24" x14ac:dyDescent="0.25">
      <c r="A83" s="43" t="s">
        <v>171</v>
      </c>
      <c r="B83" s="44" t="s">
        <v>172</v>
      </c>
      <c r="C83" s="45" t="s">
        <v>24</v>
      </c>
      <c r="D83" s="38">
        <v>127</v>
      </c>
      <c r="E83" s="87">
        <v>3.937007874015748E-2</v>
      </c>
      <c r="F83" s="47">
        <v>0.20472440944881889</v>
      </c>
      <c r="G83" s="47">
        <v>0.38582677165354334</v>
      </c>
      <c r="H83" s="47">
        <v>0.37007874015748032</v>
      </c>
      <c r="I83" s="48">
        <v>0</v>
      </c>
      <c r="J83" s="87">
        <v>0.85826771653543299</v>
      </c>
      <c r="K83" s="87" t="s">
        <v>878</v>
      </c>
      <c r="L83" s="87">
        <v>0</v>
      </c>
      <c r="M83" s="87" t="s">
        <v>878</v>
      </c>
      <c r="N83" s="87" t="s">
        <v>878</v>
      </c>
      <c r="O83" s="87">
        <v>0.11811023622047244</v>
      </c>
      <c r="P83" s="87">
        <v>0</v>
      </c>
      <c r="Q83" s="50">
        <v>0.96062992125984248</v>
      </c>
      <c r="R83" s="47" t="s">
        <v>878</v>
      </c>
      <c r="S83" s="47" t="s">
        <v>878</v>
      </c>
      <c r="T83" s="47">
        <v>0</v>
      </c>
      <c r="U83" s="47">
        <v>0</v>
      </c>
      <c r="V83" s="49">
        <v>0</v>
      </c>
      <c r="X83" s="189"/>
    </row>
    <row r="84" spans="1:24" x14ac:dyDescent="0.25">
      <c r="A84" s="43" t="s">
        <v>173</v>
      </c>
      <c r="B84" s="44" t="s">
        <v>174</v>
      </c>
      <c r="C84" s="45" t="s">
        <v>50</v>
      </c>
      <c r="D84" s="38">
        <v>115</v>
      </c>
      <c r="E84" s="87">
        <v>4.3478260869565216E-2</v>
      </c>
      <c r="F84" s="47">
        <v>0.19130434782608696</v>
      </c>
      <c r="G84" s="47">
        <v>0.35652173913043478</v>
      </c>
      <c r="H84" s="47">
        <v>0.40869565217391307</v>
      </c>
      <c r="I84" s="48">
        <v>0</v>
      </c>
      <c r="J84" s="87">
        <v>0.90434782608695652</v>
      </c>
      <c r="K84" s="87" t="s">
        <v>878</v>
      </c>
      <c r="L84" s="87">
        <v>0</v>
      </c>
      <c r="M84" s="87">
        <v>0</v>
      </c>
      <c r="N84" s="87">
        <v>0</v>
      </c>
      <c r="O84" s="87">
        <v>8.6956521739130432E-2</v>
      </c>
      <c r="P84" s="87">
        <v>0</v>
      </c>
      <c r="Q84" s="50">
        <v>0.9652173913043478</v>
      </c>
      <c r="R84" s="47" t="s">
        <v>878</v>
      </c>
      <c r="S84" s="47">
        <v>0</v>
      </c>
      <c r="T84" s="47">
        <v>0</v>
      </c>
      <c r="U84" s="47">
        <v>0</v>
      </c>
      <c r="V84" s="49" t="s">
        <v>878</v>
      </c>
      <c r="X84" s="189"/>
    </row>
    <row r="85" spans="1:24" x14ac:dyDescent="0.25">
      <c r="A85" s="43" t="s">
        <v>175</v>
      </c>
      <c r="B85" s="44" t="s">
        <v>176</v>
      </c>
      <c r="C85" s="45" t="s">
        <v>69</v>
      </c>
      <c r="D85" s="38">
        <v>379</v>
      </c>
      <c r="E85" s="87">
        <v>0.10026385224274406</v>
      </c>
      <c r="F85" s="47">
        <v>0.18733509234828497</v>
      </c>
      <c r="G85" s="47">
        <v>0.39841688654353563</v>
      </c>
      <c r="H85" s="47">
        <v>0.31398416886543534</v>
      </c>
      <c r="I85" s="48">
        <v>0</v>
      </c>
      <c r="J85" s="87">
        <v>0.46174142480211083</v>
      </c>
      <c r="K85" s="87">
        <v>0.26385224274406333</v>
      </c>
      <c r="L85" s="87">
        <v>5.5408970976253302E-2</v>
      </c>
      <c r="M85" s="87">
        <v>3.430079155672823E-2</v>
      </c>
      <c r="N85" s="87">
        <v>0.10554089709762532</v>
      </c>
      <c r="O85" s="87">
        <v>7.9155672823218989E-2</v>
      </c>
      <c r="P85" s="87">
        <v>0</v>
      </c>
      <c r="Q85" s="50">
        <v>0.82849604221635886</v>
      </c>
      <c r="R85" s="47">
        <v>7.3878627968337732E-2</v>
      </c>
      <c r="S85" s="47">
        <v>2.1108179419525065E-2</v>
      </c>
      <c r="T85" s="47">
        <v>1.8469656992084433E-2</v>
      </c>
      <c r="U85" s="47">
        <v>5.8047493403693931E-2</v>
      </c>
      <c r="V85" s="49">
        <v>0</v>
      </c>
      <c r="X85" s="189"/>
    </row>
    <row r="86" spans="1:24" x14ac:dyDescent="0.25">
      <c r="A86" s="43" t="s">
        <v>177</v>
      </c>
      <c r="B86" s="44" t="s">
        <v>178</v>
      </c>
      <c r="C86" s="45" t="s">
        <v>21</v>
      </c>
      <c r="D86" s="38">
        <v>270</v>
      </c>
      <c r="E86" s="87">
        <v>5.5555555555555552E-2</v>
      </c>
      <c r="F86" s="47">
        <v>0.19259259259259259</v>
      </c>
      <c r="G86" s="47">
        <v>0.35185185185185186</v>
      </c>
      <c r="H86" s="47">
        <v>0.4</v>
      </c>
      <c r="I86" s="48">
        <v>0</v>
      </c>
      <c r="J86" s="87">
        <v>0.86296296296296293</v>
      </c>
      <c r="K86" s="87">
        <v>7.0370370370370375E-2</v>
      </c>
      <c r="L86" s="87">
        <v>2.2222222222222223E-2</v>
      </c>
      <c r="M86" s="87">
        <v>2.9629629629629627E-2</v>
      </c>
      <c r="N86" s="87" t="s">
        <v>878</v>
      </c>
      <c r="O86" s="87">
        <v>0</v>
      </c>
      <c r="P86" s="87">
        <v>0</v>
      </c>
      <c r="Q86" s="50">
        <v>0.94074074074074077</v>
      </c>
      <c r="R86" s="47">
        <v>3.7037037037037035E-2</v>
      </c>
      <c r="S86" s="47" t="s">
        <v>878</v>
      </c>
      <c r="T86" s="47" t="s">
        <v>878</v>
      </c>
      <c r="U86" s="47" t="s">
        <v>878</v>
      </c>
      <c r="V86" s="49">
        <v>0</v>
      </c>
      <c r="X86" s="189"/>
    </row>
    <row r="87" spans="1:24" x14ac:dyDescent="0.25">
      <c r="A87" s="43" t="s">
        <v>179</v>
      </c>
      <c r="B87" s="44" t="s">
        <v>180</v>
      </c>
      <c r="C87" s="45" t="s">
        <v>24</v>
      </c>
      <c r="D87" s="38">
        <v>127</v>
      </c>
      <c r="E87" s="87">
        <v>7.874015748031496E-2</v>
      </c>
      <c r="F87" s="47">
        <v>0.23622047244094488</v>
      </c>
      <c r="G87" s="47">
        <v>0.32283464566929132</v>
      </c>
      <c r="H87" s="47">
        <v>0.36220472440944884</v>
      </c>
      <c r="I87" s="48">
        <v>0</v>
      </c>
      <c r="J87" s="87">
        <v>0.82677165354330706</v>
      </c>
      <c r="K87" s="87">
        <v>0</v>
      </c>
      <c r="L87" s="87">
        <v>0</v>
      </c>
      <c r="M87" s="87">
        <v>0</v>
      </c>
      <c r="N87" s="87">
        <v>0</v>
      </c>
      <c r="O87" s="87">
        <v>0.17322834645669294</v>
      </c>
      <c r="P87" s="87">
        <v>0</v>
      </c>
      <c r="Q87" s="50">
        <v>0.97637795275590544</v>
      </c>
      <c r="R87" s="47" t="s">
        <v>878</v>
      </c>
      <c r="S87" s="47" t="s">
        <v>878</v>
      </c>
      <c r="T87" s="47">
        <v>0</v>
      </c>
      <c r="U87" s="47" t="s">
        <v>878</v>
      </c>
      <c r="V87" s="49">
        <v>0</v>
      </c>
      <c r="X87" s="189"/>
    </row>
    <row r="88" spans="1:24" x14ac:dyDescent="0.25">
      <c r="A88" s="43" t="s">
        <v>181</v>
      </c>
      <c r="B88" s="44" t="s">
        <v>182</v>
      </c>
      <c r="C88" s="45" t="s">
        <v>69</v>
      </c>
      <c r="D88" s="38">
        <v>68</v>
      </c>
      <c r="E88" s="87">
        <v>7.3529411764705885E-2</v>
      </c>
      <c r="F88" s="47">
        <v>0.25</v>
      </c>
      <c r="G88" s="47">
        <v>0.39705882352941174</v>
      </c>
      <c r="H88" s="47">
        <v>0.27941176470588236</v>
      </c>
      <c r="I88" s="48">
        <v>0</v>
      </c>
      <c r="J88" s="87">
        <v>0.95588235294117652</v>
      </c>
      <c r="K88" s="87">
        <v>0</v>
      </c>
      <c r="L88" s="87">
        <v>0</v>
      </c>
      <c r="M88" s="87" t="s">
        <v>878</v>
      </c>
      <c r="N88" s="87">
        <v>0</v>
      </c>
      <c r="O88" s="87">
        <v>0</v>
      </c>
      <c r="P88" s="87" t="s">
        <v>878</v>
      </c>
      <c r="Q88" s="50">
        <v>0.97058823529411764</v>
      </c>
      <c r="R88" s="47">
        <v>0</v>
      </c>
      <c r="S88" s="47" t="s">
        <v>878</v>
      </c>
      <c r="T88" s="47">
        <v>0</v>
      </c>
      <c r="U88" s="47">
        <v>0</v>
      </c>
      <c r="V88" s="49" t="s">
        <v>878</v>
      </c>
      <c r="X88" s="189"/>
    </row>
    <row r="89" spans="1:24" x14ac:dyDescent="0.25">
      <c r="A89" s="43" t="s">
        <v>183</v>
      </c>
      <c r="B89" s="44" t="s">
        <v>184</v>
      </c>
      <c r="C89" s="45" t="s">
        <v>11</v>
      </c>
      <c r="D89" s="38">
        <v>92</v>
      </c>
      <c r="E89" s="87">
        <v>7.6086956521739135E-2</v>
      </c>
      <c r="F89" s="47">
        <v>0.18478260869565219</v>
      </c>
      <c r="G89" s="47">
        <v>0.33695652173913049</v>
      </c>
      <c r="H89" s="47">
        <v>0.40217391304347827</v>
      </c>
      <c r="I89" s="48">
        <v>0</v>
      </c>
      <c r="J89" s="87">
        <v>0.98913043478260876</v>
      </c>
      <c r="K89" s="87">
        <v>0</v>
      </c>
      <c r="L89" s="87">
        <v>0</v>
      </c>
      <c r="M89" s="87">
        <v>0</v>
      </c>
      <c r="N89" s="87">
        <v>0</v>
      </c>
      <c r="O89" s="87" t="s">
        <v>878</v>
      </c>
      <c r="P89" s="87">
        <v>0</v>
      </c>
      <c r="Q89" s="50">
        <v>1</v>
      </c>
      <c r="R89" s="47">
        <v>0</v>
      </c>
      <c r="S89" s="47">
        <v>0</v>
      </c>
      <c r="T89" s="47">
        <v>0</v>
      </c>
      <c r="U89" s="47">
        <v>0</v>
      </c>
      <c r="V89" s="49">
        <v>0</v>
      </c>
      <c r="X89" s="189"/>
    </row>
    <row r="90" spans="1:24" x14ac:dyDescent="0.25">
      <c r="A90" s="43" t="s">
        <v>185</v>
      </c>
      <c r="B90" s="44" t="s">
        <v>186</v>
      </c>
      <c r="C90" s="45" t="s">
        <v>5</v>
      </c>
      <c r="D90" s="38">
        <v>222</v>
      </c>
      <c r="E90" s="87">
        <v>6.7567567567567571E-2</v>
      </c>
      <c r="F90" s="47">
        <v>0.26576576576576577</v>
      </c>
      <c r="G90" s="47">
        <v>0.35135135135135137</v>
      </c>
      <c r="H90" s="47">
        <v>0.31531531531531531</v>
      </c>
      <c r="I90" s="48">
        <v>0</v>
      </c>
      <c r="J90" s="87">
        <v>0.83783783783783794</v>
      </c>
      <c r="K90" s="87">
        <v>4.0540540540540543E-2</v>
      </c>
      <c r="L90" s="87">
        <v>6.3063063063063071E-2</v>
      </c>
      <c r="M90" s="87">
        <v>0</v>
      </c>
      <c r="N90" s="87" t="s">
        <v>878</v>
      </c>
      <c r="O90" s="87">
        <v>5.405405405405405E-2</v>
      </c>
      <c r="P90" s="87">
        <v>0</v>
      </c>
      <c r="Q90" s="50">
        <v>0.91891891891891886</v>
      </c>
      <c r="R90" s="47">
        <v>4.0540540540540543E-2</v>
      </c>
      <c r="S90" s="47" t="s">
        <v>878</v>
      </c>
      <c r="T90" s="47" t="s">
        <v>878</v>
      </c>
      <c r="U90" s="47">
        <v>2.2522522522522525E-2</v>
      </c>
      <c r="V90" s="49">
        <v>0</v>
      </c>
      <c r="X90" s="189"/>
    </row>
    <row r="91" spans="1:24" x14ac:dyDescent="0.25">
      <c r="A91" s="43" t="s">
        <v>187</v>
      </c>
      <c r="B91" s="44" t="s">
        <v>188</v>
      </c>
      <c r="C91" s="45" t="s">
        <v>11</v>
      </c>
      <c r="D91" s="38">
        <v>161</v>
      </c>
      <c r="E91" s="87">
        <v>4.3478260869565216E-2</v>
      </c>
      <c r="F91" s="47">
        <v>0.21739130434782608</v>
      </c>
      <c r="G91" s="47">
        <v>0.37267080745341619</v>
      </c>
      <c r="H91" s="47">
        <v>0.36645962732919252</v>
      </c>
      <c r="I91" s="48">
        <v>0</v>
      </c>
      <c r="J91" s="87">
        <v>0.80745341614906829</v>
      </c>
      <c r="K91" s="87">
        <v>0</v>
      </c>
      <c r="L91" s="87">
        <v>0</v>
      </c>
      <c r="M91" s="87" t="s">
        <v>878</v>
      </c>
      <c r="N91" s="87">
        <v>0</v>
      </c>
      <c r="O91" s="87">
        <v>0.17391304347826086</v>
      </c>
      <c r="P91" s="87">
        <v>0</v>
      </c>
      <c r="Q91" s="50">
        <v>0.98136645962732916</v>
      </c>
      <c r="R91" s="47" t="s">
        <v>878</v>
      </c>
      <c r="S91" s="47">
        <v>0</v>
      </c>
      <c r="T91" s="47">
        <v>0</v>
      </c>
      <c r="U91" s="47" t="s">
        <v>878</v>
      </c>
      <c r="V91" s="49">
        <v>0</v>
      </c>
      <c r="X91" s="189"/>
    </row>
    <row r="92" spans="1:24" x14ac:dyDescent="0.25">
      <c r="A92" s="43" t="s">
        <v>189</v>
      </c>
      <c r="B92" s="44" t="s">
        <v>190</v>
      </c>
      <c r="C92" s="45" t="s">
        <v>31</v>
      </c>
      <c r="D92" s="38">
        <v>128</v>
      </c>
      <c r="E92" s="87">
        <v>5.46875E-2</v>
      </c>
      <c r="F92" s="47">
        <v>0.2265625</v>
      </c>
      <c r="G92" s="47">
        <v>0.34375</v>
      </c>
      <c r="H92" s="47">
        <v>0.375</v>
      </c>
      <c r="I92" s="48">
        <v>0</v>
      </c>
      <c r="J92" s="87">
        <v>0.5078125</v>
      </c>
      <c r="K92" s="87">
        <v>7.03125E-2</v>
      </c>
      <c r="L92" s="87">
        <v>0.265625</v>
      </c>
      <c r="M92" s="87">
        <v>7.8125E-2</v>
      </c>
      <c r="N92" s="87" t="s">
        <v>878</v>
      </c>
      <c r="O92" s="87">
        <v>5.46875E-2</v>
      </c>
      <c r="P92" s="87">
        <v>0</v>
      </c>
      <c r="Q92" s="50">
        <v>0.9296875</v>
      </c>
      <c r="R92" s="47">
        <v>4.6875E-2</v>
      </c>
      <c r="S92" s="47" t="s">
        <v>878</v>
      </c>
      <c r="T92" s="47">
        <v>0</v>
      </c>
      <c r="U92" s="47" t="s">
        <v>878</v>
      </c>
      <c r="V92" s="49">
        <v>0</v>
      </c>
      <c r="X92" s="189"/>
    </row>
    <row r="93" spans="1:24" x14ac:dyDescent="0.25">
      <c r="A93" s="43" t="s">
        <v>191</v>
      </c>
      <c r="B93" s="44" t="s">
        <v>192</v>
      </c>
      <c r="C93" s="45" t="s">
        <v>31</v>
      </c>
      <c r="D93" s="38">
        <v>133</v>
      </c>
      <c r="E93" s="87">
        <v>9.0225563909774445E-2</v>
      </c>
      <c r="F93" s="47">
        <v>0.23308270676691731</v>
      </c>
      <c r="G93" s="47">
        <v>0.54887218045112784</v>
      </c>
      <c r="H93" s="47">
        <v>0.12781954887218044</v>
      </c>
      <c r="I93" s="48">
        <v>0</v>
      </c>
      <c r="J93" s="87">
        <v>0.88721804511278191</v>
      </c>
      <c r="K93" s="87">
        <v>3.7593984962406013E-2</v>
      </c>
      <c r="L93" s="87">
        <v>0</v>
      </c>
      <c r="M93" s="87">
        <v>3.7593984962406013E-2</v>
      </c>
      <c r="N93" s="87">
        <v>0</v>
      </c>
      <c r="O93" s="87">
        <v>3.7593984962406013E-2</v>
      </c>
      <c r="P93" s="87">
        <v>0</v>
      </c>
      <c r="Q93" s="50">
        <v>0.96992481203007519</v>
      </c>
      <c r="R93" s="47" t="s">
        <v>878</v>
      </c>
      <c r="S93" s="47">
        <v>0</v>
      </c>
      <c r="T93" s="47">
        <v>0</v>
      </c>
      <c r="U93" s="47">
        <v>0</v>
      </c>
      <c r="V93" s="49">
        <v>0</v>
      </c>
      <c r="X93" s="189"/>
    </row>
    <row r="94" spans="1:24" x14ac:dyDescent="0.25">
      <c r="A94" s="43" t="s">
        <v>193</v>
      </c>
      <c r="B94" s="44" t="s">
        <v>194</v>
      </c>
      <c r="C94" s="45" t="s">
        <v>50</v>
      </c>
      <c r="D94" s="38">
        <v>128</v>
      </c>
      <c r="E94" s="87">
        <v>0.1015625</v>
      </c>
      <c r="F94" s="47">
        <v>0.203125</v>
      </c>
      <c r="G94" s="47">
        <v>0.4375</v>
      </c>
      <c r="H94" s="47">
        <v>0.2578125</v>
      </c>
      <c r="I94" s="48">
        <v>0</v>
      </c>
      <c r="J94" s="87">
        <v>0.9921875</v>
      </c>
      <c r="K94" s="87">
        <v>0</v>
      </c>
      <c r="L94" s="87">
        <v>0</v>
      </c>
      <c r="M94" s="87" t="s">
        <v>878</v>
      </c>
      <c r="N94" s="87">
        <v>0</v>
      </c>
      <c r="O94" s="87">
        <v>0</v>
      </c>
      <c r="P94" s="87">
        <v>0</v>
      </c>
      <c r="Q94" s="50">
        <v>0.9921875</v>
      </c>
      <c r="R94" s="47" t="s">
        <v>878</v>
      </c>
      <c r="S94" s="47">
        <v>0</v>
      </c>
      <c r="T94" s="47">
        <v>0</v>
      </c>
      <c r="U94" s="47">
        <v>0</v>
      </c>
      <c r="V94" s="49">
        <v>0</v>
      </c>
      <c r="X94" s="189"/>
    </row>
    <row r="95" spans="1:24" x14ac:dyDescent="0.25">
      <c r="A95" s="43" t="s">
        <v>195</v>
      </c>
      <c r="B95" s="44" t="s">
        <v>196</v>
      </c>
      <c r="C95" s="45" t="s">
        <v>69</v>
      </c>
      <c r="D95" s="38">
        <v>91</v>
      </c>
      <c r="E95" s="87" t="s">
        <v>878</v>
      </c>
      <c r="F95" s="47">
        <v>0.18681318681318682</v>
      </c>
      <c r="G95" s="47">
        <v>0.45054945054945056</v>
      </c>
      <c r="H95" s="47">
        <v>0.32967032967032961</v>
      </c>
      <c r="I95" s="48">
        <v>0</v>
      </c>
      <c r="J95" s="87">
        <v>0</v>
      </c>
      <c r="K95" s="87">
        <v>0</v>
      </c>
      <c r="L95" s="87">
        <v>0</v>
      </c>
      <c r="M95" s="87">
        <v>0</v>
      </c>
      <c r="N95" s="87">
        <v>0</v>
      </c>
      <c r="O95" s="87">
        <v>1</v>
      </c>
      <c r="P95" s="87">
        <v>0</v>
      </c>
      <c r="Q95" s="50">
        <v>1</v>
      </c>
      <c r="R95" s="47">
        <v>0</v>
      </c>
      <c r="S95" s="47">
        <v>0</v>
      </c>
      <c r="T95" s="47">
        <v>0</v>
      </c>
      <c r="U95" s="47">
        <v>0</v>
      </c>
      <c r="V95" s="49">
        <v>0</v>
      </c>
      <c r="X95" s="189"/>
    </row>
    <row r="96" spans="1:24" x14ac:dyDescent="0.25">
      <c r="A96" s="43" t="s">
        <v>197</v>
      </c>
      <c r="B96" s="44" t="s">
        <v>198</v>
      </c>
      <c r="C96" s="45" t="s">
        <v>69</v>
      </c>
      <c r="D96" s="38">
        <v>218</v>
      </c>
      <c r="E96" s="87">
        <v>6.8807339449541288E-2</v>
      </c>
      <c r="F96" s="47">
        <v>0.19724770642201836</v>
      </c>
      <c r="G96" s="47">
        <v>0.34862385321100914</v>
      </c>
      <c r="H96" s="47">
        <v>0.38073394495412843</v>
      </c>
      <c r="I96" s="48" t="s">
        <v>878</v>
      </c>
      <c r="J96" s="87">
        <v>0.72018348623853212</v>
      </c>
      <c r="K96" s="87">
        <v>8.2568807339449532E-2</v>
      </c>
      <c r="L96" s="87">
        <v>3.2110091743119268E-2</v>
      </c>
      <c r="M96" s="87">
        <v>4.1284403669724766E-2</v>
      </c>
      <c r="N96" s="87">
        <v>3.669724770642202E-2</v>
      </c>
      <c r="O96" s="87">
        <v>8.7155963302752285E-2</v>
      </c>
      <c r="P96" s="87">
        <v>0</v>
      </c>
      <c r="Q96" s="50">
        <v>0.94954128440366969</v>
      </c>
      <c r="R96" s="47">
        <v>4.1284403669724766E-2</v>
      </c>
      <c r="S96" s="47">
        <v>0</v>
      </c>
      <c r="T96" s="47" t="s">
        <v>878</v>
      </c>
      <c r="U96" s="47" t="s">
        <v>878</v>
      </c>
      <c r="V96" s="49">
        <v>0</v>
      </c>
      <c r="X96" s="189"/>
    </row>
    <row r="97" spans="1:24" x14ac:dyDescent="0.25">
      <c r="A97" s="43" t="s">
        <v>200</v>
      </c>
      <c r="B97" s="44" t="s">
        <v>201</v>
      </c>
      <c r="C97" s="45" t="s">
        <v>31</v>
      </c>
      <c r="D97" s="38">
        <v>284</v>
      </c>
      <c r="E97" s="87">
        <v>7.0422535211267609E-2</v>
      </c>
      <c r="F97" s="47">
        <v>0.19366197183098591</v>
      </c>
      <c r="G97" s="47">
        <v>0.35915492957746481</v>
      </c>
      <c r="H97" s="47">
        <v>0.36267605633802819</v>
      </c>
      <c r="I97" s="48" t="s">
        <v>878</v>
      </c>
      <c r="J97" s="87">
        <v>0.96478873239436624</v>
      </c>
      <c r="K97" s="87">
        <v>1.7605633802816902E-2</v>
      </c>
      <c r="L97" s="87" t="s">
        <v>878</v>
      </c>
      <c r="M97" s="87" t="s">
        <v>878</v>
      </c>
      <c r="N97" s="87" t="s">
        <v>878</v>
      </c>
      <c r="O97" s="87">
        <v>0</v>
      </c>
      <c r="P97" s="87">
        <v>0</v>
      </c>
      <c r="Q97" s="50">
        <v>0.97887323943661964</v>
      </c>
      <c r="R97" s="47" t="s">
        <v>878</v>
      </c>
      <c r="S97" s="47">
        <v>0</v>
      </c>
      <c r="T97" s="47" t="s">
        <v>878</v>
      </c>
      <c r="U97" s="47" t="s">
        <v>878</v>
      </c>
      <c r="V97" s="49">
        <v>0</v>
      </c>
      <c r="X97" s="189"/>
    </row>
    <row r="98" spans="1:24" x14ac:dyDescent="0.25">
      <c r="A98" s="43" t="s">
        <v>202</v>
      </c>
      <c r="B98" s="44" t="s">
        <v>203</v>
      </c>
      <c r="C98" s="45" t="s">
        <v>8</v>
      </c>
      <c r="D98" s="38">
        <v>128</v>
      </c>
      <c r="E98" s="87">
        <v>6.25E-2</v>
      </c>
      <c r="F98" s="47">
        <v>0.1953125</v>
      </c>
      <c r="G98" s="47">
        <v>0.375</v>
      </c>
      <c r="H98" s="47">
        <v>0.3671875</v>
      </c>
      <c r="I98" s="48">
        <v>0</v>
      </c>
      <c r="J98" s="87">
        <v>0.984375</v>
      </c>
      <c r="K98" s="87">
        <v>0</v>
      </c>
      <c r="L98" s="87" t="s">
        <v>878</v>
      </c>
      <c r="M98" s="87" t="s">
        <v>878</v>
      </c>
      <c r="N98" s="87">
        <v>0</v>
      </c>
      <c r="O98" s="87">
        <v>0</v>
      </c>
      <c r="P98" s="87">
        <v>0</v>
      </c>
      <c r="Q98" s="50">
        <v>0.984375</v>
      </c>
      <c r="R98" s="47" t="s">
        <v>878</v>
      </c>
      <c r="S98" s="47">
        <v>0</v>
      </c>
      <c r="T98" s="47">
        <v>0</v>
      </c>
      <c r="U98" s="47">
        <v>0</v>
      </c>
      <c r="V98" s="49">
        <v>0</v>
      </c>
      <c r="X98" s="189"/>
    </row>
    <row r="99" spans="1:24" x14ac:dyDescent="0.25">
      <c r="A99" s="43" t="s">
        <v>204</v>
      </c>
      <c r="B99" s="44" t="s">
        <v>205</v>
      </c>
      <c r="C99" s="45" t="s">
        <v>14</v>
      </c>
      <c r="D99" s="38">
        <v>85</v>
      </c>
      <c r="E99" s="87">
        <v>9.4117647058823528E-2</v>
      </c>
      <c r="F99" s="47">
        <v>0.31764705882352939</v>
      </c>
      <c r="G99" s="47">
        <v>0.42352941176470588</v>
      </c>
      <c r="H99" s="47">
        <v>0.16470588235294115</v>
      </c>
      <c r="I99" s="48">
        <v>0</v>
      </c>
      <c r="J99" s="87">
        <v>1</v>
      </c>
      <c r="K99" s="87">
        <v>0</v>
      </c>
      <c r="L99" s="87">
        <v>0</v>
      </c>
      <c r="M99" s="87">
        <v>0</v>
      </c>
      <c r="N99" s="87">
        <v>0</v>
      </c>
      <c r="O99" s="87">
        <v>0</v>
      </c>
      <c r="P99" s="87">
        <v>0</v>
      </c>
      <c r="Q99" s="50">
        <v>0.94117647058823539</v>
      </c>
      <c r="R99" s="47" t="s">
        <v>878</v>
      </c>
      <c r="S99" s="47">
        <v>0</v>
      </c>
      <c r="T99" s="47" t="s">
        <v>878</v>
      </c>
      <c r="U99" s="47">
        <v>0</v>
      </c>
      <c r="V99" s="49">
        <v>0</v>
      </c>
      <c r="X99" s="189"/>
    </row>
    <row r="100" spans="1:24" x14ac:dyDescent="0.25">
      <c r="A100" s="43" t="s">
        <v>206</v>
      </c>
      <c r="B100" s="44" t="s">
        <v>207</v>
      </c>
      <c r="C100" s="45" t="s">
        <v>11</v>
      </c>
      <c r="D100" s="38">
        <v>74</v>
      </c>
      <c r="E100" s="87" t="s">
        <v>878</v>
      </c>
      <c r="F100" s="47">
        <v>0.16216216216216217</v>
      </c>
      <c r="G100" s="47">
        <v>0.47297297297297297</v>
      </c>
      <c r="H100" s="47">
        <v>0.32432432432432434</v>
      </c>
      <c r="I100" s="48">
        <v>0</v>
      </c>
      <c r="J100" s="87">
        <v>0.89189189189189189</v>
      </c>
      <c r="K100" s="87">
        <v>0</v>
      </c>
      <c r="L100" s="87">
        <v>0</v>
      </c>
      <c r="M100" s="87" t="s">
        <v>878</v>
      </c>
      <c r="N100" s="87">
        <v>0</v>
      </c>
      <c r="O100" s="87">
        <v>9.45945945945946E-2</v>
      </c>
      <c r="P100" s="87">
        <v>0</v>
      </c>
      <c r="Q100" s="50">
        <v>1</v>
      </c>
      <c r="R100" s="47">
        <v>0</v>
      </c>
      <c r="S100" s="47">
        <v>0</v>
      </c>
      <c r="T100" s="47">
        <v>0</v>
      </c>
      <c r="U100" s="47">
        <v>0</v>
      </c>
      <c r="V100" s="49">
        <v>0</v>
      </c>
      <c r="X100" s="189"/>
    </row>
    <row r="101" spans="1:24" x14ac:dyDescent="0.25">
      <c r="A101" s="43" t="s">
        <v>208</v>
      </c>
      <c r="B101" s="44" t="s">
        <v>209</v>
      </c>
      <c r="C101" s="45" t="s">
        <v>31</v>
      </c>
      <c r="D101" s="38">
        <v>167</v>
      </c>
      <c r="E101" s="87">
        <v>6.5868263473053898E-2</v>
      </c>
      <c r="F101" s="47">
        <v>0.28742514970059879</v>
      </c>
      <c r="G101" s="47">
        <v>0.42514970059880242</v>
      </c>
      <c r="H101" s="47">
        <v>0.22155688622754488</v>
      </c>
      <c r="I101" s="48">
        <v>0</v>
      </c>
      <c r="J101" s="87">
        <v>0.49101796407185633</v>
      </c>
      <c r="K101" s="87">
        <v>8.9820359281437126E-2</v>
      </c>
      <c r="L101" s="87">
        <v>0.17365269461077845</v>
      </c>
      <c r="M101" s="87">
        <v>3.5928143712574849E-2</v>
      </c>
      <c r="N101" s="87">
        <v>0.1437125748502994</v>
      </c>
      <c r="O101" s="87">
        <v>6.5868263473053898E-2</v>
      </c>
      <c r="P101" s="87">
        <v>0</v>
      </c>
      <c r="Q101" s="50">
        <v>0.94610778443113774</v>
      </c>
      <c r="R101" s="47" t="s">
        <v>878</v>
      </c>
      <c r="S101" s="47" t="s">
        <v>878</v>
      </c>
      <c r="T101" s="47" t="s">
        <v>878</v>
      </c>
      <c r="U101" s="47" t="s">
        <v>878</v>
      </c>
      <c r="V101" s="49">
        <v>0</v>
      </c>
      <c r="X101" s="189"/>
    </row>
    <row r="102" spans="1:24" x14ac:dyDescent="0.25">
      <c r="A102" s="43" t="s">
        <v>210</v>
      </c>
      <c r="B102" s="44" t="s">
        <v>211</v>
      </c>
      <c r="C102" s="45" t="s">
        <v>8</v>
      </c>
      <c r="D102" s="38">
        <v>233</v>
      </c>
      <c r="E102" s="87">
        <v>6.8669527896995708E-2</v>
      </c>
      <c r="F102" s="47">
        <v>0.20600858369098712</v>
      </c>
      <c r="G102" s="47">
        <v>0.38626609442060089</v>
      </c>
      <c r="H102" s="47">
        <v>0.33905579399141628</v>
      </c>
      <c r="I102" s="48">
        <v>0</v>
      </c>
      <c r="J102" s="87">
        <v>0.79828326180257503</v>
      </c>
      <c r="K102" s="87">
        <v>0.11587982832618027</v>
      </c>
      <c r="L102" s="87" t="s">
        <v>878</v>
      </c>
      <c r="M102" s="87">
        <v>5.1502145922746781E-2</v>
      </c>
      <c r="N102" s="87">
        <v>0</v>
      </c>
      <c r="O102" s="87">
        <v>2.575107296137339E-2</v>
      </c>
      <c r="P102" s="87">
        <v>0</v>
      </c>
      <c r="Q102" s="50">
        <v>0.96137339055793991</v>
      </c>
      <c r="R102" s="47">
        <v>2.1459227467811159E-2</v>
      </c>
      <c r="S102" s="47" t="s">
        <v>878</v>
      </c>
      <c r="T102" s="47">
        <v>0</v>
      </c>
      <c r="U102" s="47" t="s">
        <v>878</v>
      </c>
      <c r="V102" s="49">
        <v>0</v>
      </c>
      <c r="X102" s="189"/>
    </row>
    <row r="103" spans="1:24" x14ac:dyDescent="0.25">
      <c r="A103" s="43" t="s">
        <v>212</v>
      </c>
      <c r="B103" s="44" t="s">
        <v>213</v>
      </c>
      <c r="C103" s="45" t="s">
        <v>5</v>
      </c>
      <c r="D103" s="38">
        <v>102</v>
      </c>
      <c r="E103" s="87">
        <v>5.8823529411764712E-2</v>
      </c>
      <c r="F103" s="47">
        <v>0.23529411764705885</v>
      </c>
      <c r="G103" s="47">
        <v>0.35294117647058826</v>
      </c>
      <c r="H103" s="47">
        <v>0.35294117647058826</v>
      </c>
      <c r="I103" s="48">
        <v>0</v>
      </c>
      <c r="J103" s="87">
        <v>0.99019607843137247</v>
      </c>
      <c r="K103" s="87">
        <v>0</v>
      </c>
      <c r="L103" s="87">
        <v>0</v>
      </c>
      <c r="M103" s="87" t="s">
        <v>878</v>
      </c>
      <c r="N103" s="87">
        <v>0</v>
      </c>
      <c r="O103" s="87">
        <v>0</v>
      </c>
      <c r="P103" s="87">
        <v>0</v>
      </c>
      <c r="Q103" s="50">
        <v>0.99019607843137247</v>
      </c>
      <c r="R103" s="47">
        <v>0</v>
      </c>
      <c r="S103" s="47">
        <v>0</v>
      </c>
      <c r="T103" s="47">
        <v>0</v>
      </c>
      <c r="U103" s="47" t="s">
        <v>878</v>
      </c>
      <c r="V103" s="49">
        <v>0</v>
      </c>
      <c r="X103" s="189"/>
    </row>
    <row r="104" spans="1:24" x14ac:dyDescent="0.25">
      <c r="A104" s="43" t="s">
        <v>214</v>
      </c>
      <c r="B104" s="44" t="s">
        <v>215</v>
      </c>
      <c r="C104" s="45" t="s">
        <v>50</v>
      </c>
      <c r="D104" s="38">
        <v>138</v>
      </c>
      <c r="E104" s="87">
        <v>4.3478260869565216E-2</v>
      </c>
      <c r="F104" s="47">
        <v>0.15942028985507245</v>
      </c>
      <c r="G104" s="47">
        <v>0.52173913043478259</v>
      </c>
      <c r="H104" s="47">
        <v>0.26811594202898553</v>
      </c>
      <c r="I104" s="48" t="s">
        <v>878</v>
      </c>
      <c r="J104" s="87">
        <v>0</v>
      </c>
      <c r="K104" s="87">
        <v>0</v>
      </c>
      <c r="L104" s="87">
        <v>0</v>
      </c>
      <c r="M104" s="87">
        <v>0</v>
      </c>
      <c r="N104" s="87">
        <v>0</v>
      </c>
      <c r="O104" s="87">
        <v>1</v>
      </c>
      <c r="P104" s="87">
        <v>0</v>
      </c>
      <c r="Q104" s="50">
        <v>0.94927536231884058</v>
      </c>
      <c r="R104" s="47">
        <v>3.6231884057971016E-2</v>
      </c>
      <c r="S104" s="47" t="s">
        <v>878</v>
      </c>
      <c r="T104" s="47">
        <v>0</v>
      </c>
      <c r="U104" s="47">
        <v>0</v>
      </c>
      <c r="V104" s="49">
        <v>0</v>
      </c>
      <c r="X104" s="189"/>
    </row>
    <row r="105" spans="1:24" x14ac:dyDescent="0.25">
      <c r="A105" s="43" t="s">
        <v>216</v>
      </c>
      <c r="B105" s="44" t="s">
        <v>217</v>
      </c>
      <c r="C105" s="45" t="s">
        <v>24</v>
      </c>
      <c r="D105" s="38">
        <v>42</v>
      </c>
      <c r="E105" s="87" t="s">
        <v>878</v>
      </c>
      <c r="F105" s="47">
        <v>0.11904761904761905</v>
      </c>
      <c r="G105" s="47">
        <v>0.38095238095238093</v>
      </c>
      <c r="H105" s="47">
        <v>0.45238095238095238</v>
      </c>
      <c r="I105" s="48">
        <v>0</v>
      </c>
      <c r="J105" s="87">
        <v>0.95238095238095244</v>
      </c>
      <c r="K105" s="87" t="s">
        <v>878</v>
      </c>
      <c r="L105" s="87" t="s">
        <v>878</v>
      </c>
      <c r="M105" s="87">
        <v>0</v>
      </c>
      <c r="N105" s="87">
        <v>0</v>
      </c>
      <c r="O105" s="87">
        <v>0</v>
      </c>
      <c r="P105" s="87">
        <v>0</v>
      </c>
      <c r="Q105" s="50">
        <v>0.97619047619047616</v>
      </c>
      <c r="R105" s="47" t="s">
        <v>878</v>
      </c>
      <c r="S105" s="47">
        <v>0</v>
      </c>
      <c r="T105" s="47">
        <v>0</v>
      </c>
      <c r="U105" s="47">
        <v>0</v>
      </c>
      <c r="V105" s="49">
        <v>0</v>
      </c>
      <c r="X105" s="189"/>
    </row>
    <row r="106" spans="1:24" x14ac:dyDescent="0.25">
      <c r="A106" s="43" t="s">
        <v>218</v>
      </c>
      <c r="B106" s="44" t="s">
        <v>219</v>
      </c>
      <c r="C106" s="45" t="s">
        <v>31</v>
      </c>
      <c r="D106" s="38">
        <v>195</v>
      </c>
      <c r="E106" s="87">
        <v>2.5641025641025644E-2</v>
      </c>
      <c r="F106" s="47">
        <v>0.22051282051282051</v>
      </c>
      <c r="G106" s="47">
        <v>0.3487179487179487</v>
      </c>
      <c r="H106" s="47">
        <v>0.40512820512820513</v>
      </c>
      <c r="I106" s="48">
        <v>0</v>
      </c>
      <c r="J106" s="87">
        <v>0.38461538461538458</v>
      </c>
      <c r="K106" s="87" t="s">
        <v>878</v>
      </c>
      <c r="L106" s="87" t="s">
        <v>878</v>
      </c>
      <c r="M106" s="87" t="s">
        <v>878</v>
      </c>
      <c r="N106" s="87">
        <v>0</v>
      </c>
      <c r="O106" s="87">
        <v>0</v>
      </c>
      <c r="P106" s="87">
        <v>0.58461538461538465</v>
      </c>
      <c r="Q106" s="50">
        <v>0.94871794871794879</v>
      </c>
      <c r="R106" s="47" t="s">
        <v>878</v>
      </c>
      <c r="S106" s="47">
        <v>3.0769230769230771E-2</v>
      </c>
      <c r="T106" s="47">
        <v>0</v>
      </c>
      <c r="U106" s="47" t="s">
        <v>878</v>
      </c>
      <c r="V106" s="49">
        <v>0</v>
      </c>
      <c r="X106" s="189"/>
    </row>
    <row r="107" spans="1:24" x14ac:dyDescent="0.25">
      <c r="A107" s="43" t="s">
        <v>220</v>
      </c>
      <c r="B107" s="44" t="s">
        <v>221</v>
      </c>
      <c r="C107" s="45" t="s">
        <v>24</v>
      </c>
      <c r="D107" s="38">
        <v>272</v>
      </c>
      <c r="E107" s="87">
        <v>5.1470588235294122E-2</v>
      </c>
      <c r="F107" s="47">
        <v>0.14705882352941177</v>
      </c>
      <c r="G107" s="47">
        <v>0.41176470588235298</v>
      </c>
      <c r="H107" s="47">
        <v>0.38970588235294118</v>
      </c>
      <c r="I107" s="48">
        <v>0</v>
      </c>
      <c r="J107" s="87">
        <v>0.57720588235294112</v>
      </c>
      <c r="K107" s="87">
        <v>0.19485294117647059</v>
      </c>
      <c r="L107" s="87">
        <v>0.12132352941176471</v>
      </c>
      <c r="M107" s="87">
        <v>2.5735294117647061E-2</v>
      </c>
      <c r="N107" s="87">
        <v>1.8382352941176471E-2</v>
      </c>
      <c r="O107" s="87">
        <v>6.25E-2</v>
      </c>
      <c r="P107" s="87">
        <v>0</v>
      </c>
      <c r="Q107" s="50">
        <v>0.82352941176470595</v>
      </c>
      <c r="R107" s="47">
        <v>7.720588235294118E-2</v>
      </c>
      <c r="S107" s="47">
        <v>5.1470588235294122E-2</v>
      </c>
      <c r="T107" s="47" t="s">
        <v>878</v>
      </c>
      <c r="U107" s="47">
        <v>4.4117647058823532E-2</v>
      </c>
      <c r="V107" s="49">
        <v>0</v>
      </c>
      <c r="X107" s="189"/>
    </row>
    <row r="108" spans="1:24" x14ac:dyDescent="0.25">
      <c r="A108" s="43" t="s">
        <v>222</v>
      </c>
      <c r="B108" s="44" t="s">
        <v>223</v>
      </c>
      <c r="C108" s="45" t="s">
        <v>110</v>
      </c>
      <c r="D108" s="38">
        <v>173</v>
      </c>
      <c r="E108" s="87">
        <v>8.0924855491329495E-2</v>
      </c>
      <c r="F108" s="47">
        <v>0.26589595375722541</v>
      </c>
      <c r="G108" s="47">
        <v>0.34682080924855491</v>
      </c>
      <c r="H108" s="47">
        <v>0.30635838150289019</v>
      </c>
      <c r="I108" s="48">
        <v>0</v>
      </c>
      <c r="J108" s="87">
        <v>2.8901734104046242E-2</v>
      </c>
      <c r="K108" s="87">
        <v>0</v>
      </c>
      <c r="L108" s="87">
        <v>0</v>
      </c>
      <c r="M108" s="87">
        <v>0</v>
      </c>
      <c r="N108" s="87">
        <v>0</v>
      </c>
      <c r="O108" s="87">
        <v>0.97109826589595372</v>
      </c>
      <c r="P108" s="87">
        <v>0</v>
      </c>
      <c r="Q108" s="50">
        <v>0.95953757225433522</v>
      </c>
      <c r="R108" s="47" t="s">
        <v>878</v>
      </c>
      <c r="S108" s="47" t="s">
        <v>878</v>
      </c>
      <c r="T108" s="47" t="s">
        <v>878</v>
      </c>
      <c r="U108" s="47" t="s">
        <v>878</v>
      </c>
      <c r="V108" s="49">
        <v>0</v>
      </c>
      <c r="X108" s="189"/>
    </row>
    <row r="109" spans="1:24" x14ac:dyDescent="0.25">
      <c r="A109" s="43" t="s">
        <v>224</v>
      </c>
      <c r="B109" s="44" t="s">
        <v>225</v>
      </c>
      <c r="C109" s="45" t="s">
        <v>69</v>
      </c>
      <c r="D109" s="38">
        <v>89</v>
      </c>
      <c r="E109" s="87">
        <v>7.8651685393258425E-2</v>
      </c>
      <c r="F109" s="47">
        <v>0.2584269662921348</v>
      </c>
      <c r="G109" s="47">
        <v>0.3820224719101124</v>
      </c>
      <c r="H109" s="47">
        <v>0.28089887640449435</v>
      </c>
      <c r="I109" s="48">
        <v>0</v>
      </c>
      <c r="J109" s="87">
        <v>0.88764044943820219</v>
      </c>
      <c r="K109" s="87">
        <v>5.6179775280898882E-2</v>
      </c>
      <c r="L109" s="87">
        <v>0</v>
      </c>
      <c r="M109" s="87">
        <v>5.6179775280898882E-2</v>
      </c>
      <c r="N109" s="87">
        <v>0</v>
      </c>
      <c r="O109" s="87">
        <v>0</v>
      </c>
      <c r="P109" s="87">
        <v>0</v>
      </c>
      <c r="Q109" s="50">
        <v>0.98876404494382031</v>
      </c>
      <c r="R109" s="47">
        <v>0</v>
      </c>
      <c r="S109" s="47">
        <v>0</v>
      </c>
      <c r="T109" s="47">
        <v>0</v>
      </c>
      <c r="U109" s="47" t="s">
        <v>878</v>
      </c>
      <c r="V109" s="49">
        <v>0</v>
      </c>
      <c r="X109" s="189"/>
    </row>
    <row r="110" spans="1:24" x14ac:dyDescent="0.25">
      <c r="A110" s="43" t="s">
        <v>226</v>
      </c>
      <c r="B110" s="44" t="s">
        <v>227</v>
      </c>
      <c r="C110" s="45" t="s">
        <v>110</v>
      </c>
      <c r="D110" s="38">
        <v>511</v>
      </c>
      <c r="E110" s="87">
        <v>7.8277886497064575E-2</v>
      </c>
      <c r="F110" s="47">
        <v>0.17416829745596868</v>
      </c>
      <c r="G110" s="47">
        <v>0.37769080234833657</v>
      </c>
      <c r="H110" s="47">
        <v>0.35812133072407043</v>
      </c>
      <c r="I110" s="48">
        <v>1.1741682974559686E-2</v>
      </c>
      <c r="J110" s="87">
        <v>0.83953033268101762</v>
      </c>
      <c r="K110" s="87">
        <v>2.7397260273972601E-2</v>
      </c>
      <c r="L110" s="87">
        <v>5.2837573385518588E-2</v>
      </c>
      <c r="M110" s="87">
        <v>3.7181996086105673E-2</v>
      </c>
      <c r="N110" s="87">
        <v>0</v>
      </c>
      <c r="O110" s="87">
        <v>4.3052837573385523E-2</v>
      </c>
      <c r="P110" s="87">
        <v>0</v>
      </c>
      <c r="Q110" s="50">
        <v>0.95107632093933459</v>
      </c>
      <c r="R110" s="47">
        <v>1.9569471624266144E-2</v>
      </c>
      <c r="S110" s="47">
        <v>1.9569471624266144E-2</v>
      </c>
      <c r="T110" s="47">
        <v>9.7847358121330719E-3</v>
      </c>
      <c r="U110" s="47">
        <v>0</v>
      </c>
      <c r="V110" s="49">
        <v>0</v>
      </c>
      <c r="X110" s="189"/>
    </row>
    <row r="111" spans="1:24" x14ac:dyDescent="0.25">
      <c r="A111" s="43" t="s">
        <v>228</v>
      </c>
      <c r="B111" s="44" t="s">
        <v>229</v>
      </c>
      <c r="C111" s="45" t="s">
        <v>24</v>
      </c>
      <c r="D111" s="38">
        <v>79</v>
      </c>
      <c r="E111" s="87">
        <v>7.5949367088607597E-2</v>
      </c>
      <c r="F111" s="47">
        <v>0.26582278481012656</v>
      </c>
      <c r="G111" s="47">
        <v>0.45569620253164556</v>
      </c>
      <c r="H111" s="47">
        <v>0.20253164556962028</v>
      </c>
      <c r="I111" s="48">
        <v>0</v>
      </c>
      <c r="J111" s="87">
        <v>0.949367088607595</v>
      </c>
      <c r="K111" s="87" t="s">
        <v>878</v>
      </c>
      <c r="L111" s="87">
        <v>0</v>
      </c>
      <c r="M111" s="87">
        <v>0</v>
      </c>
      <c r="N111" s="87">
        <v>0</v>
      </c>
      <c r="O111" s="87" t="s">
        <v>878</v>
      </c>
      <c r="P111" s="87">
        <v>0</v>
      </c>
      <c r="Q111" s="50">
        <v>0.98734177215189878</v>
      </c>
      <c r="R111" s="47">
        <v>0</v>
      </c>
      <c r="S111" s="47">
        <v>0</v>
      </c>
      <c r="T111" s="47">
        <v>0</v>
      </c>
      <c r="U111" s="47" t="s">
        <v>878</v>
      </c>
      <c r="V111" s="49">
        <v>0</v>
      </c>
      <c r="X111" s="189"/>
    </row>
    <row r="112" spans="1:24" x14ac:dyDescent="0.25">
      <c r="A112" s="43" t="s">
        <v>230</v>
      </c>
      <c r="B112" s="44" t="s">
        <v>231</v>
      </c>
      <c r="C112" s="45" t="s">
        <v>50</v>
      </c>
      <c r="D112" s="38">
        <v>67</v>
      </c>
      <c r="E112" s="87" t="s">
        <v>878</v>
      </c>
      <c r="F112" s="47">
        <v>0.2537313432835821</v>
      </c>
      <c r="G112" s="47">
        <v>0.52238805970149249</v>
      </c>
      <c r="H112" s="47">
        <v>0.19402985074626866</v>
      </c>
      <c r="I112" s="48">
        <v>0</v>
      </c>
      <c r="J112" s="87">
        <v>0.92537313432835822</v>
      </c>
      <c r="K112" s="87">
        <v>0</v>
      </c>
      <c r="L112" s="87">
        <v>0</v>
      </c>
      <c r="M112" s="87" t="s">
        <v>878</v>
      </c>
      <c r="N112" s="87">
        <v>0</v>
      </c>
      <c r="O112" s="87">
        <v>0</v>
      </c>
      <c r="P112" s="87" t="s">
        <v>878</v>
      </c>
      <c r="Q112" s="50">
        <v>0.98507462686567171</v>
      </c>
      <c r="R112" s="47">
        <v>0</v>
      </c>
      <c r="S112" s="47">
        <v>0</v>
      </c>
      <c r="T112" s="47">
        <v>0</v>
      </c>
      <c r="U112" s="47">
        <v>0</v>
      </c>
      <c r="V112" s="49" t="s">
        <v>878</v>
      </c>
      <c r="X112" s="189"/>
    </row>
    <row r="113" spans="1:24" x14ac:dyDescent="0.25">
      <c r="A113" s="43" t="s">
        <v>233</v>
      </c>
      <c r="B113" s="44" t="s">
        <v>234</v>
      </c>
      <c r="C113" s="45" t="s">
        <v>69</v>
      </c>
      <c r="D113" s="38">
        <v>168</v>
      </c>
      <c r="E113" s="87">
        <v>2.9761904761904764E-2</v>
      </c>
      <c r="F113" s="47">
        <v>0.20833333333333331</v>
      </c>
      <c r="G113" s="47">
        <v>0.30952380952380953</v>
      </c>
      <c r="H113" s="47">
        <v>0.44642857142857145</v>
      </c>
      <c r="I113" s="48" t="s">
        <v>878</v>
      </c>
      <c r="J113" s="87">
        <v>0.8571428571428571</v>
      </c>
      <c r="K113" s="87">
        <v>0</v>
      </c>
      <c r="L113" s="87">
        <v>0</v>
      </c>
      <c r="M113" s="87">
        <v>0</v>
      </c>
      <c r="N113" s="87">
        <v>0</v>
      </c>
      <c r="O113" s="87">
        <v>0.14285714285714288</v>
      </c>
      <c r="P113" s="87">
        <v>0</v>
      </c>
      <c r="Q113" s="50">
        <v>0.97619047619047616</v>
      </c>
      <c r="R113" s="47" t="s">
        <v>878</v>
      </c>
      <c r="S113" s="47">
        <v>0</v>
      </c>
      <c r="T113" s="47">
        <v>0</v>
      </c>
      <c r="U113" s="47">
        <v>0</v>
      </c>
      <c r="V113" s="49">
        <v>0</v>
      </c>
      <c r="X113" s="189"/>
    </row>
    <row r="114" spans="1:24" x14ac:dyDescent="0.25">
      <c r="A114" s="43" t="s">
        <v>235</v>
      </c>
      <c r="B114" s="44" t="s">
        <v>236</v>
      </c>
      <c r="C114" s="45" t="s">
        <v>21</v>
      </c>
      <c r="D114" s="38">
        <v>128</v>
      </c>
      <c r="E114" s="87">
        <v>8.59375E-2</v>
      </c>
      <c r="F114" s="47">
        <v>0.2734375</v>
      </c>
      <c r="G114" s="47">
        <v>0.4609375</v>
      </c>
      <c r="H114" s="47">
        <v>0.1796875</v>
      </c>
      <c r="I114" s="48">
        <v>0</v>
      </c>
      <c r="J114" s="87">
        <v>0.796875</v>
      </c>
      <c r="K114" s="87">
        <v>9.375E-2</v>
      </c>
      <c r="L114" s="87">
        <v>3.90625E-2</v>
      </c>
      <c r="M114" s="87" t="s">
        <v>878</v>
      </c>
      <c r="N114" s="87" t="s">
        <v>878</v>
      </c>
      <c r="O114" s="87" t="s">
        <v>878</v>
      </c>
      <c r="P114" s="87">
        <v>0</v>
      </c>
      <c r="Q114" s="50">
        <v>0.96875</v>
      </c>
      <c r="R114" s="47" t="s">
        <v>878</v>
      </c>
      <c r="S114" s="47" t="s">
        <v>878</v>
      </c>
      <c r="T114" s="47">
        <v>0</v>
      </c>
      <c r="U114" s="47" t="s">
        <v>878</v>
      </c>
      <c r="V114" s="49">
        <v>0</v>
      </c>
      <c r="X114" s="189"/>
    </row>
    <row r="115" spans="1:24" x14ac:dyDescent="0.25">
      <c r="A115" s="43" t="s">
        <v>237</v>
      </c>
      <c r="B115" s="44" t="s">
        <v>238</v>
      </c>
      <c r="C115" s="45" t="s">
        <v>8</v>
      </c>
      <c r="D115" s="38">
        <v>153</v>
      </c>
      <c r="E115" s="87">
        <v>5.8823529411764712E-2</v>
      </c>
      <c r="F115" s="47">
        <v>0.21568627450980393</v>
      </c>
      <c r="G115" s="47">
        <v>0.34640522875816993</v>
      </c>
      <c r="H115" s="47">
        <v>0.37908496732026142</v>
      </c>
      <c r="I115" s="48">
        <v>0</v>
      </c>
      <c r="J115" s="87">
        <v>0.43790849673202614</v>
      </c>
      <c r="K115" s="87">
        <v>0</v>
      </c>
      <c r="L115" s="87">
        <v>0</v>
      </c>
      <c r="M115" s="87">
        <v>0</v>
      </c>
      <c r="N115" s="87">
        <v>0</v>
      </c>
      <c r="O115" s="87">
        <v>0.56209150326797386</v>
      </c>
      <c r="P115" s="87">
        <v>0</v>
      </c>
      <c r="Q115" s="50">
        <v>0.97385620915032678</v>
      </c>
      <c r="R115" s="47" t="s">
        <v>878</v>
      </c>
      <c r="S115" s="47">
        <v>0</v>
      </c>
      <c r="T115" s="47" t="s">
        <v>878</v>
      </c>
      <c r="U115" s="47" t="s">
        <v>878</v>
      </c>
      <c r="V115" s="49">
        <v>0</v>
      </c>
      <c r="X115" s="189"/>
    </row>
    <row r="116" spans="1:24" x14ac:dyDescent="0.25">
      <c r="A116" s="43" t="s">
        <v>239</v>
      </c>
      <c r="B116" s="44" t="s">
        <v>240</v>
      </c>
      <c r="C116" s="45" t="s">
        <v>11</v>
      </c>
      <c r="D116" s="38">
        <v>135</v>
      </c>
      <c r="E116" s="87">
        <v>6.6666666666666666E-2</v>
      </c>
      <c r="F116" s="47">
        <v>0.2</v>
      </c>
      <c r="G116" s="47">
        <v>0.3037037037037037</v>
      </c>
      <c r="H116" s="47">
        <v>0.42962962962962964</v>
      </c>
      <c r="I116" s="48">
        <v>0</v>
      </c>
      <c r="J116" s="87">
        <v>0.97777777777777775</v>
      </c>
      <c r="K116" s="87">
        <v>0</v>
      </c>
      <c r="L116" s="87" t="s">
        <v>878</v>
      </c>
      <c r="M116" s="87" t="s">
        <v>878</v>
      </c>
      <c r="N116" s="87">
        <v>0</v>
      </c>
      <c r="O116" s="87">
        <v>0</v>
      </c>
      <c r="P116" s="87" t="s">
        <v>878</v>
      </c>
      <c r="Q116" s="50">
        <v>0.97777777777777775</v>
      </c>
      <c r="R116" s="47" t="s">
        <v>878</v>
      </c>
      <c r="S116" s="47">
        <v>0</v>
      </c>
      <c r="T116" s="47">
        <v>0</v>
      </c>
      <c r="U116" s="47">
        <v>0</v>
      </c>
      <c r="V116" s="49">
        <v>0</v>
      </c>
      <c r="X116" s="189"/>
    </row>
    <row r="117" spans="1:24" x14ac:dyDescent="0.25">
      <c r="A117" s="43" t="s">
        <v>241</v>
      </c>
      <c r="B117" s="44" t="s">
        <v>242</v>
      </c>
      <c r="C117" s="45" t="s">
        <v>50</v>
      </c>
      <c r="D117" s="38">
        <v>110</v>
      </c>
      <c r="E117" s="87">
        <v>7.2727272727272724E-2</v>
      </c>
      <c r="F117" s="47">
        <v>0.26363636363636361</v>
      </c>
      <c r="G117" s="47">
        <v>0.3</v>
      </c>
      <c r="H117" s="47">
        <v>0.36363636363636365</v>
      </c>
      <c r="I117" s="48">
        <v>0</v>
      </c>
      <c r="J117" s="87">
        <v>0.96363636363636362</v>
      </c>
      <c r="K117" s="87">
        <v>0</v>
      </c>
      <c r="L117" s="87">
        <v>0</v>
      </c>
      <c r="M117" s="87" t="s">
        <v>878</v>
      </c>
      <c r="N117" s="87">
        <v>0</v>
      </c>
      <c r="O117" s="87" t="s">
        <v>878</v>
      </c>
      <c r="P117" s="87">
        <v>0</v>
      </c>
      <c r="Q117" s="50">
        <v>0.98181818181818192</v>
      </c>
      <c r="R117" s="47">
        <v>0</v>
      </c>
      <c r="S117" s="47">
        <v>0</v>
      </c>
      <c r="T117" s="47" t="s">
        <v>878</v>
      </c>
      <c r="U117" s="47" t="s">
        <v>878</v>
      </c>
      <c r="V117" s="49">
        <v>0</v>
      </c>
      <c r="X117" s="189"/>
    </row>
    <row r="118" spans="1:24" x14ac:dyDescent="0.25">
      <c r="A118" s="43" t="s">
        <v>243</v>
      </c>
      <c r="B118" s="44" t="s">
        <v>244</v>
      </c>
      <c r="C118" s="45" t="s">
        <v>31</v>
      </c>
      <c r="D118" s="38">
        <v>115</v>
      </c>
      <c r="E118" s="87">
        <v>6.9565217391304349E-2</v>
      </c>
      <c r="F118" s="47">
        <v>0.20869565217391306</v>
      </c>
      <c r="G118" s="47">
        <v>0.37391304347826088</v>
      </c>
      <c r="H118" s="47">
        <v>0.34782608695652173</v>
      </c>
      <c r="I118" s="48">
        <v>0</v>
      </c>
      <c r="J118" s="87">
        <v>0.64347826086956517</v>
      </c>
      <c r="K118" s="87">
        <v>6.9565217391304349E-2</v>
      </c>
      <c r="L118" s="87">
        <v>0.21739130434782608</v>
      </c>
      <c r="M118" s="87" t="s">
        <v>878</v>
      </c>
      <c r="N118" s="87">
        <v>0</v>
      </c>
      <c r="O118" s="87" t="s">
        <v>878</v>
      </c>
      <c r="P118" s="87">
        <v>0</v>
      </c>
      <c r="Q118" s="50">
        <v>0.93913043478260871</v>
      </c>
      <c r="R118" s="47">
        <v>5.2173913043478265E-2</v>
      </c>
      <c r="S118" s="47">
        <v>0</v>
      </c>
      <c r="T118" s="47">
        <v>0</v>
      </c>
      <c r="U118" s="47" t="s">
        <v>878</v>
      </c>
      <c r="V118" s="49">
        <v>0</v>
      </c>
      <c r="X118" s="189"/>
    </row>
    <row r="119" spans="1:24" x14ac:dyDescent="0.25">
      <c r="A119" s="43" t="s">
        <v>245</v>
      </c>
      <c r="B119" s="44" t="s">
        <v>246</v>
      </c>
      <c r="C119" s="45" t="s">
        <v>110</v>
      </c>
      <c r="D119" s="38">
        <v>135</v>
      </c>
      <c r="E119" s="87">
        <v>5.185185185185185E-2</v>
      </c>
      <c r="F119" s="47">
        <v>0.14074074074074075</v>
      </c>
      <c r="G119" s="47">
        <v>0.437037037037037</v>
      </c>
      <c r="H119" s="47">
        <v>0.37037037037037041</v>
      </c>
      <c r="I119" s="48">
        <v>0</v>
      </c>
      <c r="J119" s="87">
        <v>0.97037037037037033</v>
      </c>
      <c r="K119" s="87">
        <v>0</v>
      </c>
      <c r="L119" s="87">
        <v>0</v>
      </c>
      <c r="M119" s="87" t="s">
        <v>878</v>
      </c>
      <c r="N119" s="87">
        <v>0</v>
      </c>
      <c r="O119" s="87">
        <v>0</v>
      </c>
      <c r="P119" s="87">
        <v>0</v>
      </c>
      <c r="Q119" s="50">
        <v>0.97777777777777775</v>
      </c>
      <c r="R119" s="47" t="s">
        <v>878</v>
      </c>
      <c r="S119" s="47">
        <v>0</v>
      </c>
      <c r="T119" s="47" t="s">
        <v>878</v>
      </c>
      <c r="U119" s="47">
        <v>0</v>
      </c>
      <c r="V119" s="49">
        <v>0</v>
      </c>
      <c r="X119" s="189"/>
    </row>
    <row r="120" spans="1:24" x14ac:dyDescent="0.25">
      <c r="A120" s="43" t="s">
        <v>247</v>
      </c>
      <c r="B120" s="44" t="s">
        <v>248</v>
      </c>
      <c r="C120" s="45" t="s">
        <v>24</v>
      </c>
      <c r="D120" s="38">
        <v>163</v>
      </c>
      <c r="E120" s="87">
        <v>8.5889570552147243E-2</v>
      </c>
      <c r="F120" s="47">
        <v>0.20858895705521474</v>
      </c>
      <c r="G120" s="47">
        <v>0.38650306748466257</v>
      </c>
      <c r="H120" s="47">
        <v>0.31901840490797545</v>
      </c>
      <c r="I120" s="48">
        <v>0</v>
      </c>
      <c r="J120" s="87">
        <v>1</v>
      </c>
      <c r="K120" s="87">
        <v>0</v>
      </c>
      <c r="L120" s="87">
        <v>0</v>
      </c>
      <c r="M120" s="87">
        <v>0</v>
      </c>
      <c r="N120" s="87">
        <v>0</v>
      </c>
      <c r="O120" s="87">
        <v>0</v>
      </c>
      <c r="P120" s="87">
        <v>0</v>
      </c>
      <c r="Q120" s="50">
        <v>0.96319018404907975</v>
      </c>
      <c r="R120" s="47" t="s">
        <v>878</v>
      </c>
      <c r="S120" s="47">
        <v>0</v>
      </c>
      <c r="T120" s="47" t="s">
        <v>878</v>
      </c>
      <c r="U120" s="47" t="s">
        <v>878</v>
      </c>
      <c r="V120" s="49">
        <v>0</v>
      </c>
      <c r="X120" s="189"/>
    </row>
    <row r="121" spans="1:24" x14ac:dyDescent="0.25">
      <c r="A121" s="43" t="s">
        <v>249</v>
      </c>
      <c r="B121" s="44" t="s">
        <v>250</v>
      </c>
      <c r="C121" s="45" t="s">
        <v>8</v>
      </c>
      <c r="D121" s="38">
        <v>147</v>
      </c>
      <c r="E121" s="87">
        <v>4.7619047619047616E-2</v>
      </c>
      <c r="F121" s="47">
        <v>0.17687074829931973</v>
      </c>
      <c r="G121" s="47">
        <v>0.41496598639455784</v>
      </c>
      <c r="H121" s="47">
        <v>0.36054421768707484</v>
      </c>
      <c r="I121" s="48">
        <v>0</v>
      </c>
      <c r="J121" s="87" t="s">
        <v>878</v>
      </c>
      <c r="K121" s="87">
        <v>0</v>
      </c>
      <c r="L121" s="87">
        <v>0</v>
      </c>
      <c r="M121" s="87">
        <v>0</v>
      </c>
      <c r="N121" s="87">
        <v>0</v>
      </c>
      <c r="O121" s="87">
        <v>0.97959183673469385</v>
      </c>
      <c r="P121" s="87">
        <v>0</v>
      </c>
      <c r="Q121" s="50">
        <v>0.97959183673469385</v>
      </c>
      <c r="R121" s="47" t="s">
        <v>878</v>
      </c>
      <c r="S121" s="47">
        <v>0</v>
      </c>
      <c r="T121" s="47">
        <v>0</v>
      </c>
      <c r="U121" s="47">
        <v>0</v>
      </c>
      <c r="V121" s="49">
        <v>0</v>
      </c>
      <c r="X121" s="189"/>
    </row>
    <row r="122" spans="1:24" x14ac:dyDescent="0.25">
      <c r="A122" s="43" t="s">
        <v>251</v>
      </c>
      <c r="B122" s="44" t="s">
        <v>252</v>
      </c>
      <c r="C122" s="45" t="s">
        <v>31</v>
      </c>
      <c r="D122" s="38">
        <v>60</v>
      </c>
      <c r="E122" s="87" t="s">
        <v>878</v>
      </c>
      <c r="F122" s="47">
        <v>0.15</v>
      </c>
      <c r="G122" s="47">
        <v>0.36666666666666664</v>
      </c>
      <c r="H122" s="47">
        <v>0.43333333333333335</v>
      </c>
      <c r="I122" s="48">
        <v>0</v>
      </c>
      <c r="J122" s="87">
        <v>0.2</v>
      </c>
      <c r="K122" s="87">
        <v>8.3333333333333343E-2</v>
      </c>
      <c r="L122" s="87">
        <v>0.13333333333333333</v>
      </c>
      <c r="M122" s="87" t="s">
        <v>878</v>
      </c>
      <c r="N122" s="87">
        <v>0.2</v>
      </c>
      <c r="O122" s="87">
        <v>0.36666666666666664</v>
      </c>
      <c r="P122" s="87">
        <v>0</v>
      </c>
      <c r="Q122" s="50">
        <v>1</v>
      </c>
      <c r="R122" s="47">
        <v>0</v>
      </c>
      <c r="S122" s="47">
        <v>0</v>
      </c>
      <c r="T122" s="47">
        <v>0</v>
      </c>
      <c r="U122" s="47">
        <v>0</v>
      </c>
      <c r="V122" s="49">
        <v>0</v>
      </c>
      <c r="X122" s="189"/>
    </row>
    <row r="123" spans="1:24" x14ac:dyDescent="0.25">
      <c r="A123" s="43" t="s">
        <v>254</v>
      </c>
      <c r="B123" s="44" t="s">
        <v>255</v>
      </c>
      <c r="C123" s="45" t="s">
        <v>21</v>
      </c>
      <c r="D123" s="38">
        <v>133</v>
      </c>
      <c r="E123" s="87">
        <v>6.7669172932330823E-2</v>
      </c>
      <c r="F123" s="47">
        <v>0.19548872180451127</v>
      </c>
      <c r="G123" s="47">
        <v>0.45864661654135341</v>
      </c>
      <c r="H123" s="47">
        <v>0.2781954887218045</v>
      </c>
      <c r="I123" s="48">
        <v>0</v>
      </c>
      <c r="J123" s="87">
        <v>0.75187969924812026</v>
      </c>
      <c r="K123" s="87" t="s">
        <v>878</v>
      </c>
      <c r="L123" s="87">
        <v>0</v>
      </c>
      <c r="M123" s="87" t="s">
        <v>878</v>
      </c>
      <c r="N123" s="87" t="s">
        <v>878</v>
      </c>
      <c r="O123" s="87">
        <v>0.2030075187969925</v>
      </c>
      <c r="P123" s="87" t="s">
        <v>878</v>
      </c>
      <c r="Q123" s="50">
        <v>0.93984962406015038</v>
      </c>
      <c r="R123" s="47" t="s">
        <v>878</v>
      </c>
      <c r="S123" s="47" t="s">
        <v>878</v>
      </c>
      <c r="T123" s="47" t="s">
        <v>878</v>
      </c>
      <c r="U123" s="47" t="s">
        <v>878</v>
      </c>
      <c r="V123" s="49">
        <v>0</v>
      </c>
      <c r="X123" s="189"/>
    </row>
    <row r="124" spans="1:24" x14ac:dyDescent="0.25">
      <c r="A124" s="43" t="s">
        <v>256</v>
      </c>
      <c r="B124" s="51" t="s">
        <v>257</v>
      </c>
      <c r="C124" s="45" t="s">
        <v>50</v>
      </c>
      <c r="D124" s="38">
        <v>299</v>
      </c>
      <c r="E124" s="87">
        <v>4.0133779264214048E-2</v>
      </c>
      <c r="F124" s="47">
        <v>0.19397993311036787</v>
      </c>
      <c r="G124" s="47">
        <v>0.38795986622073575</v>
      </c>
      <c r="H124" s="47">
        <v>0.36454849498327763</v>
      </c>
      <c r="I124" s="48" t="s">
        <v>878</v>
      </c>
      <c r="J124" s="87">
        <v>0.6387959866220736</v>
      </c>
      <c r="K124" s="87">
        <v>0</v>
      </c>
      <c r="L124" s="87">
        <v>0</v>
      </c>
      <c r="M124" s="87" t="s">
        <v>878</v>
      </c>
      <c r="N124" s="87">
        <v>0</v>
      </c>
      <c r="O124" s="87">
        <v>0.35785953177257523</v>
      </c>
      <c r="P124" s="87">
        <v>0</v>
      </c>
      <c r="Q124" s="50">
        <v>0.98662207357859533</v>
      </c>
      <c r="R124" s="47" t="s">
        <v>878</v>
      </c>
      <c r="S124" s="47">
        <v>0</v>
      </c>
      <c r="T124" s="47">
        <v>0</v>
      </c>
      <c r="U124" s="47" t="s">
        <v>878</v>
      </c>
      <c r="V124" s="49">
        <v>0</v>
      </c>
      <c r="X124" s="189"/>
    </row>
    <row r="125" spans="1:24" x14ac:dyDescent="0.25">
      <c r="A125" s="43" t="s">
        <v>258</v>
      </c>
      <c r="B125" s="44" t="s">
        <v>259</v>
      </c>
      <c r="C125" s="45" t="s">
        <v>50</v>
      </c>
      <c r="D125" s="38">
        <v>161</v>
      </c>
      <c r="E125" s="87">
        <v>3.7267080745341616E-2</v>
      </c>
      <c r="F125" s="47">
        <v>0.21739130434782608</v>
      </c>
      <c r="G125" s="47">
        <v>0.41614906832298137</v>
      </c>
      <c r="H125" s="47">
        <v>0.32919254658385094</v>
      </c>
      <c r="I125" s="48">
        <v>0</v>
      </c>
      <c r="J125" s="87">
        <v>0.76397515527950299</v>
      </c>
      <c r="K125" s="87">
        <v>0</v>
      </c>
      <c r="L125" s="87">
        <v>0</v>
      </c>
      <c r="M125" s="87">
        <v>0</v>
      </c>
      <c r="N125" s="87">
        <v>0</v>
      </c>
      <c r="O125" s="87">
        <v>0.2360248447204969</v>
      </c>
      <c r="P125" s="87">
        <v>0</v>
      </c>
      <c r="Q125" s="50">
        <v>0.97515527950310554</v>
      </c>
      <c r="R125" s="47" t="s">
        <v>878</v>
      </c>
      <c r="S125" s="47">
        <v>0</v>
      </c>
      <c r="T125" s="47">
        <v>0</v>
      </c>
      <c r="U125" s="47" t="s">
        <v>878</v>
      </c>
      <c r="V125" s="49">
        <v>0</v>
      </c>
      <c r="X125" s="189"/>
    </row>
    <row r="126" spans="1:24" x14ac:dyDescent="0.25">
      <c r="A126" s="43" t="s">
        <v>260</v>
      </c>
      <c r="B126" s="44" t="s">
        <v>261</v>
      </c>
      <c r="C126" s="45" t="s">
        <v>11</v>
      </c>
      <c r="D126" s="38">
        <v>131</v>
      </c>
      <c r="E126" s="87" t="s">
        <v>878</v>
      </c>
      <c r="F126" s="47">
        <v>0.1603053435114504</v>
      </c>
      <c r="G126" s="47">
        <v>0.3282442748091603</v>
      </c>
      <c r="H126" s="47">
        <v>0.48091603053435117</v>
      </c>
      <c r="I126" s="48">
        <v>0</v>
      </c>
      <c r="J126" s="87">
        <v>0.13740458015267176</v>
      </c>
      <c r="K126" s="87" t="s">
        <v>878</v>
      </c>
      <c r="L126" s="87">
        <v>0</v>
      </c>
      <c r="M126" s="87">
        <v>0.25190839694656492</v>
      </c>
      <c r="N126" s="87" t="s">
        <v>878</v>
      </c>
      <c r="O126" s="87">
        <v>0.59541984732824427</v>
      </c>
      <c r="P126" s="87">
        <v>0</v>
      </c>
      <c r="Q126" s="50">
        <v>0.98473282442748089</v>
      </c>
      <c r="R126" s="47" t="s">
        <v>878</v>
      </c>
      <c r="S126" s="47">
        <v>0</v>
      </c>
      <c r="T126" s="47">
        <v>0</v>
      </c>
      <c r="U126" s="47">
        <v>0</v>
      </c>
      <c r="V126" s="49">
        <v>0</v>
      </c>
      <c r="X126" s="189"/>
    </row>
    <row r="127" spans="1:24" x14ac:dyDescent="0.25">
      <c r="A127" s="43" t="s">
        <v>262</v>
      </c>
      <c r="B127" s="44" t="s">
        <v>263</v>
      </c>
      <c r="C127" s="45" t="s">
        <v>24</v>
      </c>
      <c r="D127" s="38">
        <v>186</v>
      </c>
      <c r="E127" s="87">
        <v>3.7634408602150539E-2</v>
      </c>
      <c r="F127" s="47">
        <v>0.18279569892473119</v>
      </c>
      <c r="G127" s="47">
        <v>0.478494623655914</v>
      </c>
      <c r="H127" s="47">
        <v>0.30107526881720431</v>
      </c>
      <c r="I127" s="48">
        <v>0</v>
      </c>
      <c r="J127" s="87">
        <v>0.89247311827956988</v>
      </c>
      <c r="K127" s="87" t="s">
        <v>878</v>
      </c>
      <c r="L127" s="87">
        <v>0</v>
      </c>
      <c r="M127" s="87" t="s">
        <v>878</v>
      </c>
      <c r="N127" s="87" t="s">
        <v>878</v>
      </c>
      <c r="O127" s="87">
        <v>9.1397849462365593E-2</v>
      </c>
      <c r="P127" s="87">
        <v>0</v>
      </c>
      <c r="Q127" s="50">
        <v>1</v>
      </c>
      <c r="R127" s="47">
        <v>0</v>
      </c>
      <c r="S127" s="47">
        <v>0</v>
      </c>
      <c r="T127" s="47">
        <v>0</v>
      </c>
      <c r="U127" s="47">
        <v>0</v>
      </c>
      <c r="V127" s="49">
        <v>0</v>
      </c>
      <c r="X127" s="189"/>
    </row>
    <row r="128" spans="1:24" x14ac:dyDescent="0.25">
      <c r="A128" s="43" t="s">
        <v>264</v>
      </c>
      <c r="B128" s="44" t="s">
        <v>265</v>
      </c>
      <c r="C128" s="45" t="s">
        <v>14</v>
      </c>
      <c r="D128" s="38">
        <v>42</v>
      </c>
      <c r="E128" s="87" t="s">
        <v>878</v>
      </c>
      <c r="F128" s="47">
        <v>0.30952380952380953</v>
      </c>
      <c r="G128" s="47">
        <v>0.5</v>
      </c>
      <c r="H128" s="47">
        <v>0.16666666666666669</v>
      </c>
      <c r="I128" s="48">
        <v>0</v>
      </c>
      <c r="J128" s="87">
        <v>0.97619047619047616</v>
      </c>
      <c r="K128" s="87">
        <v>0</v>
      </c>
      <c r="L128" s="87">
        <v>0</v>
      </c>
      <c r="M128" s="87">
        <v>0</v>
      </c>
      <c r="N128" s="87">
        <v>0</v>
      </c>
      <c r="O128" s="87">
        <v>0</v>
      </c>
      <c r="P128" s="87" t="s">
        <v>878</v>
      </c>
      <c r="Q128" s="50">
        <v>0.88095238095238104</v>
      </c>
      <c r="R128" s="47">
        <v>0</v>
      </c>
      <c r="S128" s="47">
        <v>0</v>
      </c>
      <c r="T128" s="47">
        <v>0.11904761904761905</v>
      </c>
      <c r="U128" s="47">
        <v>0</v>
      </c>
      <c r="V128" s="49">
        <v>0</v>
      </c>
      <c r="X128" s="189"/>
    </row>
    <row r="129" spans="1:24" x14ac:dyDescent="0.25">
      <c r="A129" s="43" t="s">
        <v>266</v>
      </c>
      <c r="B129" s="44" t="s">
        <v>267</v>
      </c>
      <c r="C129" s="45" t="s">
        <v>21</v>
      </c>
      <c r="D129" s="38">
        <v>117</v>
      </c>
      <c r="E129" s="87">
        <v>5.9829059829059832E-2</v>
      </c>
      <c r="F129" s="47">
        <v>0.27350427350427348</v>
      </c>
      <c r="G129" s="47">
        <v>0.29914529914529914</v>
      </c>
      <c r="H129" s="47">
        <v>0.36752136752136749</v>
      </c>
      <c r="I129" s="48">
        <v>0</v>
      </c>
      <c r="J129" s="87">
        <v>0.99145299145299148</v>
      </c>
      <c r="K129" s="87">
        <v>0</v>
      </c>
      <c r="L129" s="87" t="s">
        <v>878</v>
      </c>
      <c r="M129" s="87">
        <v>0</v>
      </c>
      <c r="N129" s="87">
        <v>0</v>
      </c>
      <c r="O129" s="87">
        <v>0</v>
      </c>
      <c r="P129" s="87">
        <v>0</v>
      </c>
      <c r="Q129" s="50">
        <v>0.96581196581196582</v>
      </c>
      <c r="R129" s="47" t="s">
        <v>878</v>
      </c>
      <c r="S129" s="47" t="s">
        <v>878</v>
      </c>
      <c r="T129" s="47" t="s">
        <v>878</v>
      </c>
      <c r="U129" s="47">
        <v>0</v>
      </c>
      <c r="V129" s="49">
        <v>0</v>
      </c>
      <c r="X129" s="189"/>
    </row>
    <row r="130" spans="1:24" x14ac:dyDescent="0.25">
      <c r="A130" s="43" t="s">
        <v>268</v>
      </c>
      <c r="B130" s="44" t="s">
        <v>269</v>
      </c>
      <c r="C130" s="45" t="s">
        <v>24</v>
      </c>
      <c r="D130" s="38">
        <v>171</v>
      </c>
      <c r="E130" s="87">
        <v>8.7719298245614044E-2</v>
      </c>
      <c r="F130" s="47">
        <v>0.23391812865497078</v>
      </c>
      <c r="G130" s="47">
        <v>0.39766081871345027</v>
      </c>
      <c r="H130" s="47">
        <v>0.2807017543859649</v>
      </c>
      <c r="I130" s="48">
        <v>0</v>
      </c>
      <c r="J130" s="87">
        <v>0.92982456140350878</v>
      </c>
      <c r="K130" s="87">
        <v>0</v>
      </c>
      <c r="L130" s="87">
        <v>0</v>
      </c>
      <c r="M130" s="87">
        <v>0</v>
      </c>
      <c r="N130" s="87" t="s">
        <v>878</v>
      </c>
      <c r="O130" s="87">
        <v>6.4327485380116955E-2</v>
      </c>
      <c r="P130" s="87">
        <v>0</v>
      </c>
      <c r="Q130" s="50">
        <v>0.95906432748538006</v>
      </c>
      <c r="R130" s="47" t="s">
        <v>878</v>
      </c>
      <c r="S130" s="47">
        <v>0</v>
      </c>
      <c r="T130" s="47">
        <v>0</v>
      </c>
      <c r="U130" s="47" t="s">
        <v>878</v>
      </c>
      <c r="V130" s="49">
        <v>0</v>
      </c>
      <c r="X130" s="189"/>
    </row>
    <row r="131" spans="1:24" x14ac:dyDescent="0.25">
      <c r="A131" s="43" t="s">
        <v>270</v>
      </c>
      <c r="B131" s="44" t="s">
        <v>271</v>
      </c>
      <c r="C131" s="45" t="s">
        <v>8</v>
      </c>
      <c r="D131" s="38">
        <v>186</v>
      </c>
      <c r="E131" s="87">
        <v>7.5268817204301078E-2</v>
      </c>
      <c r="F131" s="47">
        <v>0.20430107526881719</v>
      </c>
      <c r="G131" s="47">
        <v>0.44086021505376344</v>
      </c>
      <c r="H131" s="47">
        <v>0.27956989247311825</v>
      </c>
      <c r="I131" s="48">
        <v>0</v>
      </c>
      <c r="J131" s="87" t="s">
        <v>878</v>
      </c>
      <c r="K131" s="87" t="s">
        <v>878</v>
      </c>
      <c r="L131" s="87">
        <v>0</v>
      </c>
      <c r="M131" s="87" t="s">
        <v>878</v>
      </c>
      <c r="N131" s="87" t="s">
        <v>878</v>
      </c>
      <c r="O131" s="87">
        <v>0.967741935483871</v>
      </c>
      <c r="P131" s="87">
        <v>0</v>
      </c>
      <c r="Q131" s="50">
        <v>0.9946236559139785</v>
      </c>
      <c r="R131" s="47" t="s">
        <v>878</v>
      </c>
      <c r="S131" s="47">
        <v>0</v>
      </c>
      <c r="T131" s="47">
        <v>0</v>
      </c>
      <c r="U131" s="47">
        <v>0</v>
      </c>
      <c r="V131" s="49">
        <v>0</v>
      </c>
      <c r="X131" s="189"/>
    </row>
    <row r="132" spans="1:24" x14ac:dyDescent="0.25">
      <c r="A132" s="43" t="s">
        <v>272</v>
      </c>
      <c r="B132" s="51" t="s">
        <v>273</v>
      </c>
      <c r="C132" s="45" t="s">
        <v>8</v>
      </c>
      <c r="D132" s="38">
        <v>184</v>
      </c>
      <c r="E132" s="87">
        <v>8.1521739130434784E-2</v>
      </c>
      <c r="F132" s="47">
        <v>0.28804347826086957</v>
      </c>
      <c r="G132" s="47">
        <v>0.45652173913043476</v>
      </c>
      <c r="H132" s="47">
        <v>0.17391304347826086</v>
      </c>
      <c r="I132" s="48">
        <v>0</v>
      </c>
      <c r="J132" s="87">
        <v>0.82608695652173902</v>
      </c>
      <c r="K132" s="87">
        <v>6.5217391304347824E-2</v>
      </c>
      <c r="L132" s="87" t="s">
        <v>878</v>
      </c>
      <c r="M132" s="87">
        <v>4.8913043478260872E-2</v>
      </c>
      <c r="N132" s="87">
        <v>0</v>
      </c>
      <c r="O132" s="87" t="s">
        <v>878</v>
      </c>
      <c r="P132" s="87">
        <v>2.717391304347826E-2</v>
      </c>
      <c r="Q132" s="50">
        <v>0.95108695652173902</v>
      </c>
      <c r="R132" s="47" t="s">
        <v>878</v>
      </c>
      <c r="S132" s="47" t="s">
        <v>878</v>
      </c>
      <c r="T132" s="47" t="s">
        <v>878</v>
      </c>
      <c r="U132" s="47">
        <v>2.717391304347826E-2</v>
      </c>
      <c r="V132" s="49">
        <v>0</v>
      </c>
      <c r="X132" s="189"/>
    </row>
    <row r="133" spans="1:24" x14ac:dyDescent="0.25">
      <c r="A133" s="43" t="s">
        <v>274</v>
      </c>
      <c r="B133" s="44" t="s">
        <v>275</v>
      </c>
      <c r="C133" s="45" t="s">
        <v>110</v>
      </c>
      <c r="D133" s="38">
        <v>110</v>
      </c>
      <c r="E133" s="87">
        <v>7.2727272727272724E-2</v>
      </c>
      <c r="F133" s="47">
        <v>0.17272727272727273</v>
      </c>
      <c r="G133" s="47">
        <v>0.31818181818181818</v>
      </c>
      <c r="H133" s="47">
        <v>0.43636363636363634</v>
      </c>
      <c r="I133" s="48">
        <v>0</v>
      </c>
      <c r="J133" s="87">
        <v>0.99090909090909096</v>
      </c>
      <c r="K133" s="87">
        <v>0</v>
      </c>
      <c r="L133" s="87">
        <v>0</v>
      </c>
      <c r="M133" s="87" t="s">
        <v>878</v>
      </c>
      <c r="N133" s="87">
        <v>0</v>
      </c>
      <c r="O133" s="87">
        <v>0</v>
      </c>
      <c r="P133" s="87">
        <v>0</v>
      </c>
      <c r="Q133" s="50">
        <v>0.97272727272727266</v>
      </c>
      <c r="R133" s="47" t="s">
        <v>878</v>
      </c>
      <c r="S133" s="47">
        <v>0</v>
      </c>
      <c r="T133" s="47">
        <v>0</v>
      </c>
      <c r="U133" s="47" t="s">
        <v>878</v>
      </c>
      <c r="V133" s="49">
        <v>0</v>
      </c>
      <c r="X133" s="189"/>
    </row>
    <row r="134" spans="1:24" x14ac:dyDescent="0.25">
      <c r="A134" s="43" t="s">
        <v>276</v>
      </c>
      <c r="B134" s="44" t="s">
        <v>277</v>
      </c>
      <c r="C134" s="45" t="s">
        <v>14</v>
      </c>
      <c r="D134" s="38">
        <v>168</v>
      </c>
      <c r="E134" s="87">
        <v>4.1666666666666671E-2</v>
      </c>
      <c r="F134" s="47">
        <v>0.19047619047619047</v>
      </c>
      <c r="G134" s="47">
        <v>0.47619047619047622</v>
      </c>
      <c r="H134" s="47">
        <v>0.29166666666666669</v>
      </c>
      <c r="I134" s="48">
        <v>0</v>
      </c>
      <c r="J134" s="87" t="s">
        <v>878</v>
      </c>
      <c r="K134" s="87">
        <v>0</v>
      </c>
      <c r="L134" s="87">
        <v>0</v>
      </c>
      <c r="M134" s="87">
        <v>0</v>
      </c>
      <c r="N134" s="87">
        <v>0</v>
      </c>
      <c r="O134" s="87">
        <v>0.98809523809523814</v>
      </c>
      <c r="P134" s="87">
        <v>0</v>
      </c>
      <c r="Q134" s="50">
        <v>0.97619047619047616</v>
      </c>
      <c r="R134" s="47" t="s">
        <v>878</v>
      </c>
      <c r="S134" s="47" t="s">
        <v>878</v>
      </c>
      <c r="T134" s="47" t="s">
        <v>878</v>
      </c>
      <c r="U134" s="47">
        <v>0</v>
      </c>
      <c r="V134" s="49">
        <v>0</v>
      </c>
      <c r="X134" s="189"/>
    </row>
    <row r="135" spans="1:24" x14ac:dyDescent="0.25">
      <c r="A135" s="43" t="s">
        <v>278</v>
      </c>
      <c r="B135" s="44" t="s">
        <v>279</v>
      </c>
      <c r="C135" s="45" t="s">
        <v>31</v>
      </c>
      <c r="D135" s="38">
        <v>123</v>
      </c>
      <c r="E135" s="87" t="s">
        <v>878</v>
      </c>
      <c r="F135" s="47">
        <v>0.15447154471544716</v>
      </c>
      <c r="G135" s="47">
        <v>0.3902439024390244</v>
      </c>
      <c r="H135" s="47">
        <v>0.4390243902439025</v>
      </c>
      <c r="I135" s="48" t="s">
        <v>878</v>
      </c>
      <c r="J135" s="87">
        <v>0.82926829268292679</v>
      </c>
      <c r="K135" s="87">
        <v>4.878048780487805E-2</v>
      </c>
      <c r="L135" s="87">
        <v>4.0650406504065047E-2</v>
      </c>
      <c r="M135" s="87">
        <v>5.6910569105691061E-2</v>
      </c>
      <c r="N135" s="87">
        <v>0</v>
      </c>
      <c r="O135" s="87" t="s">
        <v>878</v>
      </c>
      <c r="P135" s="87">
        <v>0</v>
      </c>
      <c r="Q135" s="50">
        <v>0.90243902439024393</v>
      </c>
      <c r="R135" s="47">
        <v>8.943089430894309E-2</v>
      </c>
      <c r="S135" s="47">
        <v>0</v>
      </c>
      <c r="T135" s="47" t="s">
        <v>878</v>
      </c>
      <c r="U135" s="47">
        <v>0</v>
      </c>
      <c r="V135" s="49">
        <v>0</v>
      </c>
      <c r="X135" s="189"/>
    </row>
    <row r="136" spans="1:24" x14ac:dyDescent="0.25">
      <c r="A136" s="43" t="s">
        <v>280</v>
      </c>
      <c r="B136" s="44" t="s">
        <v>281</v>
      </c>
      <c r="C136" s="45" t="s">
        <v>31</v>
      </c>
      <c r="D136" s="38">
        <v>82</v>
      </c>
      <c r="E136" s="87" t="s">
        <v>878</v>
      </c>
      <c r="F136" s="47">
        <v>0.2073170731707317</v>
      </c>
      <c r="G136" s="47">
        <v>0.42682926829268292</v>
      </c>
      <c r="H136" s="47">
        <v>0.32926829268292684</v>
      </c>
      <c r="I136" s="48">
        <v>0</v>
      </c>
      <c r="J136" s="87">
        <v>0.8902439024390244</v>
      </c>
      <c r="K136" s="87" t="s">
        <v>878</v>
      </c>
      <c r="L136" s="87">
        <v>0</v>
      </c>
      <c r="M136" s="87" t="s">
        <v>878</v>
      </c>
      <c r="N136" s="87">
        <v>0</v>
      </c>
      <c r="O136" s="87">
        <v>7.3170731707317083E-2</v>
      </c>
      <c r="P136" s="87">
        <v>0</v>
      </c>
      <c r="Q136" s="50">
        <v>0.52439024390243905</v>
      </c>
      <c r="R136" s="47">
        <v>0</v>
      </c>
      <c r="S136" s="47">
        <v>0</v>
      </c>
      <c r="T136" s="47">
        <v>0</v>
      </c>
      <c r="U136" s="47">
        <v>0.47560975609756101</v>
      </c>
      <c r="V136" s="49">
        <v>0</v>
      </c>
      <c r="X136" s="189"/>
    </row>
    <row r="137" spans="1:24" x14ac:dyDescent="0.25">
      <c r="A137" s="43" t="s">
        <v>282</v>
      </c>
      <c r="B137" s="44" t="s">
        <v>283</v>
      </c>
      <c r="C137" s="45" t="s">
        <v>24</v>
      </c>
      <c r="D137" s="38">
        <v>118</v>
      </c>
      <c r="E137" s="87">
        <v>9.3220338983050849E-2</v>
      </c>
      <c r="F137" s="47">
        <v>0.25423728813559321</v>
      </c>
      <c r="G137" s="47">
        <v>0.4152542372881356</v>
      </c>
      <c r="H137" s="47">
        <v>0.23728813559322035</v>
      </c>
      <c r="I137" s="48">
        <v>0</v>
      </c>
      <c r="J137" s="87">
        <v>0.77118644067796605</v>
      </c>
      <c r="K137" s="87">
        <v>0.16949152542372883</v>
      </c>
      <c r="L137" s="87" t="s">
        <v>878</v>
      </c>
      <c r="M137" s="87" t="s">
        <v>878</v>
      </c>
      <c r="N137" s="87">
        <v>0</v>
      </c>
      <c r="O137" s="87" t="s">
        <v>878</v>
      </c>
      <c r="P137" s="87">
        <v>0</v>
      </c>
      <c r="Q137" s="50">
        <v>0.94067796610169496</v>
      </c>
      <c r="R137" s="47" t="s">
        <v>878</v>
      </c>
      <c r="S137" s="47">
        <v>0</v>
      </c>
      <c r="T137" s="47" t="s">
        <v>878</v>
      </c>
      <c r="U137" s="47" t="s">
        <v>878</v>
      </c>
      <c r="V137" s="49" t="s">
        <v>878</v>
      </c>
      <c r="X137" s="189"/>
    </row>
    <row r="138" spans="1:24" x14ac:dyDescent="0.25">
      <c r="A138" s="43" t="s">
        <v>284</v>
      </c>
      <c r="B138" s="44" t="s">
        <v>285</v>
      </c>
      <c r="C138" s="45" t="s">
        <v>69</v>
      </c>
      <c r="D138" s="38">
        <v>135</v>
      </c>
      <c r="E138" s="87">
        <v>3.7037037037037035E-2</v>
      </c>
      <c r="F138" s="47">
        <v>0.13333333333333333</v>
      </c>
      <c r="G138" s="47">
        <v>0.46666666666666662</v>
      </c>
      <c r="H138" s="47">
        <v>0.35555555555555557</v>
      </c>
      <c r="I138" s="48" t="s">
        <v>878</v>
      </c>
      <c r="J138" s="87">
        <v>0.66666666666666674</v>
      </c>
      <c r="K138" s="87">
        <v>0.14814814814814814</v>
      </c>
      <c r="L138" s="87">
        <v>3.7037037037037035E-2</v>
      </c>
      <c r="M138" s="87" t="s">
        <v>878</v>
      </c>
      <c r="N138" s="87">
        <v>0</v>
      </c>
      <c r="O138" s="87">
        <v>0.12592592592592594</v>
      </c>
      <c r="P138" s="87">
        <v>0</v>
      </c>
      <c r="Q138" s="50">
        <v>0.94814814814814807</v>
      </c>
      <c r="R138" s="47">
        <v>5.185185185185185E-2</v>
      </c>
      <c r="S138" s="47">
        <v>0</v>
      </c>
      <c r="T138" s="47">
        <v>0</v>
      </c>
      <c r="U138" s="47">
        <v>0</v>
      </c>
      <c r="V138" s="49">
        <v>0</v>
      </c>
      <c r="X138" s="189"/>
    </row>
    <row r="139" spans="1:24" x14ac:dyDescent="0.25">
      <c r="A139" s="43" t="s">
        <v>286</v>
      </c>
      <c r="B139" s="44" t="s">
        <v>287</v>
      </c>
      <c r="C139" s="45" t="s">
        <v>24</v>
      </c>
      <c r="D139" s="38">
        <v>168</v>
      </c>
      <c r="E139" s="87">
        <v>4.1666666666666671E-2</v>
      </c>
      <c r="F139" s="47">
        <v>0.19047619047619047</v>
      </c>
      <c r="G139" s="47">
        <v>0.35119047619047622</v>
      </c>
      <c r="H139" s="47">
        <v>0.41666666666666663</v>
      </c>
      <c r="I139" s="48">
        <v>0</v>
      </c>
      <c r="J139" s="87">
        <v>0.97619047619047616</v>
      </c>
      <c r="K139" s="87">
        <v>0</v>
      </c>
      <c r="L139" s="87">
        <v>0</v>
      </c>
      <c r="M139" s="87" t="s">
        <v>878</v>
      </c>
      <c r="N139" s="87" t="s">
        <v>878</v>
      </c>
      <c r="O139" s="87">
        <v>0</v>
      </c>
      <c r="P139" s="87">
        <v>0</v>
      </c>
      <c r="Q139" s="50">
        <v>1</v>
      </c>
      <c r="R139" s="47">
        <v>0</v>
      </c>
      <c r="S139" s="47">
        <v>0</v>
      </c>
      <c r="T139" s="47">
        <v>0</v>
      </c>
      <c r="U139" s="47">
        <v>0</v>
      </c>
      <c r="V139" s="49">
        <v>0</v>
      </c>
      <c r="X139" s="189"/>
    </row>
    <row r="140" spans="1:24" x14ac:dyDescent="0.25">
      <c r="A140" s="43" t="s">
        <v>288</v>
      </c>
      <c r="B140" s="44" t="s">
        <v>289</v>
      </c>
      <c r="C140" s="45" t="s">
        <v>14</v>
      </c>
      <c r="D140" s="38">
        <v>154</v>
      </c>
      <c r="E140" s="87" t="s">
        <v>878</v>
      </c>
      <c r="F140" s="47">
        <v>0.20779220779220778</v>
      </c>
      <c r="G140" s="47">
        <v>0.38311688311688313</v>
      </c>
      <c r="H140" s="47">
        <v>0.38961038961038957</v>
      </c>
      <c r="I140" s="48">
        <v>0</v>
      </c>
      <c r="J140" s="87">
        <v>0.98701298701298701</v>
      </c>
      <c r="K140" s="87" t="s">
        <v>878</v>
      </c>
      <c r="L140" s="87" t="s">
        <v>878</v>
      </c>
      <c r="M140" s="87">
        <v>0</v>
      </c>
      <c r="N140" s="87">
        <v>0</v>
      </c>
      <c r="O140" s="87">
        <v>0</v>
      </c>
      <c r="P140" s="87">
        <v>0</v>
      </c>
      <c r="Q140" s="50">
        <v>0.98701298701298701</v>
      </c>
      <c r="R140" s="47" t="s">
        <v>878</v>
      </c>
      <c r="S140" s="47">
        <v>0</v>
      </c>
      <c r="T140" s="47">
        <v>0</v>
      </c>
      <c r="U140" s="47">
        <v>0</v>
      </c>
      <c r="V140" s="49">
        <v>0</v>
      </c>
      <c r="X140" s="189"/>
    </row>
    <row r="141" spans="1:24" x14ac:dyDescent="0.25">
      <c r="A141" s="43" t="s">
        <v>290</v>
      </c>
      <c r="B141" s="44" t="s">
        <v>291</v>
      </c>
      <c r="C141" s="45" t="s">
        <v>8</v>
      </c>
      <c r="D141" s="38">
        <v>211</v>
      </c>
      <c r="E141" s="87">
        <v>6.6350710900473939E-2</v>
      </c>
      <c r="F141" s="47">
        <v>0.22274881516587677</v>
      </c>
      <c r="G141" s="47">
        <v>0.40284360189573465</v>
      </c>
      <c r="H141" s="47">
        <v>0.30805687203791465</v>
      </c>
      <c r="I141" s="48">
        <v>0</v>
      </c>
      <c r="J141" s="87">
        <v>0.83886255924170616</v>
      </c>
      <c r="K141" s="87" t="s">
        <v>878</v>
      </c>
      <c r="L141" s="87">
        <v>2.3696682464454978E-2</v>
      </c>
      <c r="M141" s="87">
        <v>3.3175355450236969E-2</v>
      </c>
      <c r="N141" s="87" t="s">
        <v>878</v>
      </c>
      <c r="O141" s="87">
        <v>9.004739336492891E-2</v>
      </c>
      <c r="P141" s="87">
        <v>0</v>
      </c>
      <c r="Q141" s="50">
        <v>0.95734597156398105</v>
      </c>
      <c r="R141" s="47">
        <v>2.8436018957345974E-2</v>
      </c>
      <c r="S141" s="47" t="s">
        <v>878</v>
      </c>
      <c r="T141" s="47" t="s">
        <v>878</v>
      </c>
      <c r="U141" s="47">
        <v>0</v>
      </c>
      <c r="V141" s="49">
        <v>0</v>
      </c>
      <c r="X141" s="189"/>
    </row>
    <row r="142" spans="1:24" x14ac:dyDescent="0.25">
      <c r="A142" s="43" t="s">
        <v>292</v>
      </c>
      <c r="B142" s="44" t="s">
        <v>293</v>
      </c>
      <c r="C142" s="45" t="s">
        <v>31</v>
      </c>
      <c r="D142" s="38">
        <v>100</v>
      </c>
      <c r="E142" s="87" t="s">
        <v>878</v>
      </c>
      <c r="F142" s="47">
        <v>0.28000000000000003</v>
      </c>
      <c r="G142" s="47">
        <v>0.37</v>
      </c>
      <c r="H142" s="47">
        <v>0.32</v>
      </c>
      <c r="I142" s="48">
        <v>0</v>
      </c>
      <c r="J142" s="87">
        <v>0.44</v>
      </c>
      <c r="K142" s="87">
        <v>0.26</v>
      </c>
      <c r="L142" s="87">
        <v>0.21</v>
      </c>
      <c r="M142" s="87">
        <v>0.05</v>
      </c>
      <c r="N142" s="87" t="s">
        <v>878</v>
      </c>
      <c r="O142" s="87" t="s">
        <v>878</v>
      </c>
      <c r="P142" s="87">
        <v>0</v>
      </c>
      <c r="Q142" s="50">
        <v>0.99</v>
      </c>
      <c r="R142" s="47" t="s">
        <v>878</v>
      </c>
      <c r="S142" s="47">
        <v>0</v>
      </c>
      <c r="T142" s="47">
        <v>0</v>
      </c>
      <c r="U142" s="47">
        <v>0</v>
      </c>
      <c r="V142" s="49">
        <v>0</v>
      </c>
      <c r="X142" s="189"/>
    </row>
    <row r="143" spans="1:24" x14ac:dyDescent="0.25">
      <c r="A143" s="43" t="s">
        <v>294</v>
      </c>
      <c r="B143" s="44" t="s">
        <v>295</v>
      </c>
      <c r="C143" s="45" t="s">
        <v>24</v>
      </c>
      <c r="D143" s="38">
        <v>216</v>
      </c>
      <c r="E143" s="87">
        <v>4.6296296296296301E-2</v>
      </c>
      <c r="F143" s="47">
        <v>0.22685185185185186</v>
      </c>
      <c r="G143" s="47">
        <v>0.37037037037037041</v>
      </c>
      <c r="H143" s="47">
        <v>0.35648148148148145</v>
      </c>
      <c r="I143" s="48">
        <v>0</v>
      </c>
      <c r="J143" s="87">
        <v>0.875</v>
      </c>
      <c r="K143" s="87">
        <v>6.0185185185185182E-2</v>
      </c>
      <c r="L143" s="87">
        <v>0</v>
      </c>
      <c r="M143" s="87">
        <v>0</v>
      </c>
      <c r="N143" s="87">
        <v>0</v>
      </c>
      <c r="O143" s="87">
        <v>6.4814814814814825E-2</v>
      </c>
      <c r="P143" s="87">
        <v>0</v>
      </c>
      <c r="Q143" s="50">
        <v>0.96296296296296291</v>
      </c>
      <c r="R143" s="47" t="s">
        <v>878</v>
      </c>
      <c r="S143" s="47" t="s">
        <v>878</v>
      </c>
      <c r="T143" s="47" t="s">
        <v>878</v>
      </c>
      <c r="U143" s="47">
        <v>0</v>
      </c>
      <c r="V143" s="49">
        <v>0</v>
      </c>
      <c r="X143" s="189"/>
    </row>
    <row r="144" spans="1:24" x14ac:dyDescent="0.25">
      <c r="A144" s="43" t="s">
        <v>296</v>
      </c>
      <c r="B144" s="44" t="s">
        <v>297</v>
      </c>
      <c r="C144" s="45" t="s">
        <v>5</v>
      </c>
      <c r="D144" s="38">
        <v>38</v>
      </c>
      <c r="E144" s="87" t="s">
        <v>878</v>
      </c>
      <c r="F144" s="47">
        <v>0.13157894736842105</v>
      </c>
      <c r="G144" s="47">
        <v>0.5</v>
      </c>
      <c r="H144" s="47">
        <v>0.26315789473684209</v>
      </c>
      <c r="I144" s="48">
        <v>0</v>
      </c>
      <c r="J144" s="87">
        <v>0.34210526315789475</v>
      </c>
      <c r="K144" s="87" t="s">
        <v>878</v>
      </c>
      <c r="L144" s="87">
        <v>0</v>
      </c>
      <c r="M144" s="87">
        <v>0.63157894736842102</v>
      </c>
      <c r="N144" s="87">
        <v>0</v>
      </c>
      <c r="O144" s="87">
        <v>0</v>
      </c>
      <c r="P144" s="87">
        <v>0</v>
      </c>
      <c r="Q144" s="50">
        <v>0.97368421052631571</v>
      </c>
      <c r="R144" s="47" t="s">
        <v>878</v>
      </c>
      <c r="S144" s="47">
        <v>0</v>
      </c>
      <c r="T144" s="47">
        <v>0</v>
      </c>
      <c r="U144" s="47">
        <v>0</v>
      </c>
      <c r="V144" s="49">
        <v>0</v>
      </c>
      <c r="X144" s="189"/>
    </row>
    <row r="145" spans="1:24" x14ac:dyDescent="0.25">
      <c r="A145" s="43" t="s">
        <v>298</v>
      </c>
      <c r="B145" s="44" t="s">
        <v>299</v>
      </c>
      <c r="C145" s="45" t="s">
        <v>11</v>
      </c>
      <c r="D145" s="38">
        <v>229</v>
      </c>
      <c r="E145" s="87">
        <v>3.9301310043668124E-2</v>
      </c>
      <c r="F145" s="47">
        <v>0.24454148471615722</v>
      </c>
      <c r="G145" s="47">
        <v>0.37117903930131008</v>
      </c>
      <c r="H145" s="47">
        <v>0.3449781659388646</v>
      </c>
      <c r="I145" s="48">
        <v>0</v>
      </c>
      <c r="J145" s="87">
        <v>0.85589519650655022</v>
      </c>
      <c r="K145" s="87">
        <v>0.13537117903930132</v>
      </c>
      <c r="L145" s="87" t="s">
        <v>878</v>
      </c>
      <c r="M145" s="87">
        <v>0</v>
      </c>
      <c r="N145" s="87">
        <v>0</v>
      </c>
      <c r="O145" s="87">
        <v>0</v>
      </c>
      <c r="P145" s="87">
        <v>0</v>
      </c>
      <c r="Q145" s="50">
        <v>0.95633187772925765</v>
      </c>
      <c r="R145" s="47">
        <v>3.9301310043668124E-2</v>
      </c>
      <c r="S145" s="47">
        <v>0</v>
      </c>
      <c r="T145" s="47" t="s">
        <v>878</v>
      </c>
      <c r="U145" s="47">
        <v>0</v>
      </c>
      <c r="V145" s="49">
        <v>0</v>
      </c>
      <c r="X145" s="189"/>
    </row>
    <row r="146" spans="1:24" x14ac:dyDescent="0.25">
      <c r="A146" s="43" t="s">
        <v>300</v>
      </c>
      <c r="B146" s="44" t="s">
        <v>301</v>
      </c>
      <c r="C146" s="45" t="s">
        <v>5</v>
      </c>
      <c r="D146" s="38">
        <v>110</v>
      </c>
      <c r="E146" s="87" t="s">
        <v>878</v>
      </c>
      <c r="F146" s="47">
        <v>0.23636363636363636</v>
      </c>
      <c r="G146" s="47">
        <v>0.40909090909090906</v>
      </c>
      <c r="H146" s="47">
        <v>0.32727272727272727</v>
      </c>
      <c r="I146" s="48">
        <v>0</v>
      </c>
      <c r="J146" s="87">
        <v>0.97272727272727266</v>
      </c>
      <c r="K146" s="87" t="s">
        <v>878</v>
      </c>
      <c r="L146" s="87">
        <v>0</v>
      </c>
      <c r="M146" s="87" t="s">
        <v>878</v>
      </c>
      <c r="N146" s="87">
        <v>0</v>
      </c>
      <c r="O146" s="87">
        <v>0</v>
      </c>
      <c r="P146" s="87">
        <v>0</v>
      </c>
      <c r="Q146" s="50">
        <v>0.96363636363636362</v>
      </c>
      <c r="R146" s="47" t="s">
        <v>878</v>
      </c>
      <c r="S146" s="47" t="s">
        <v>878</v>
      </c>
      <c r="T146" s="47">
        <v>0</v>
      </c>
      <c r="U146" s="47">
        <v>0</v>
      </c>
      <c r="V146" s="49">
        <v>0</v>
      </c>
      <c r="X146" s="189"/>
    </row>
    <row r="147" spans="1:24" x14ac:dyDescent="0.25">
      <c r="A147" s="43" t="s">
        <v>302</v>
      </c>
      <c r="B147" s="44" t="s">
        <v>303</v>
      </c>
      <c r="C147" s="45" t="s">
        <v>5</v>
      </c>
      <c r="D147" s="38">
        <v>188</v>
      </c>
      <c r="E147" s="87">
        <v>4.7872340425531922E-2</v>
      </c>
      <c r="F147" s="47">
        <v>0.26595744680851063</v>
      </c>
      <c r="G147" s="47">
        <v>0.48404255319148937</v>
      </c>
      <c r="H147" s="47">
        <v>0.2021276595744681</v>
      </c>
      <c r="I147" s="48">
        <v>0</v>
      </c>
      <c r="J147" s="87">
        <v>0.75531914893617025</v>
      </c>
      <c r="K147" s="87">
        <v>2.6595744680851064E-2</v>
      </c>
      <c r="L147" s="87">
        <v>0</v>
      </c>
      <c r="M147" s="87" t="s">
        <v>878</v>
      </c>
      <c r="N147" s="87">
        <v>0</v>
      </c>
      <c r="O147" s="87">
        <v>0.19680851063829788</v>
      </c>
      <c r="P147" s="87">
        <v>0</v>
      </c>
      <c r="Q147" s="50">
        <v>0.9414893617021276</v>
      </c>
      <c r="R147" s="47">
        <v>3.7234042553191488E-2</v>
      </c>
      <c r="S147" s="47">
        <v>0</v>
      </c>
      <c r="T147" s="47" t="s">
        <v>878</v>
      </c>
      <c r="U147" s="47" t="s">
        <v>878</v>
      </c>
      <c r="V147" s="49">
        <v>0</v>
      </c>
      <c r="X147" s="189"/>
    </row>
    <row r="148" spans="1:24" x14ac:dyDescent="0.25">
      <c r="A148" s="43" t="s">
        <v>304</v>
      </c>
      <c r="B148" s="44" t="s">
        <v>305</v>
      </c>
      <c r="C148" s="45" t="s">
        <v>5</v>
      </c>
      <c r="D148" s="38">
        <v>80</v>
      </c>
      <c r="E148" s="87">
        <v>6.25E-2</v>
      </c>
      <c r="F148" s="47">
        <v>0.17499999999999999</v>
      </c>
      <c r="G148" s="47">
        <v>0.48749999999999999</v>
      </c>
      <c r="H148" s="47">
        <v>0.27500000000000002</v>
      </c>
      <c r="I148" s="48">
        <v>0</v>
      </c>
      <c r="J148" s="87">
        <v>1</v>
      </c>
      <c r="K148" s="87">
        <v>0</v>
      </c>
      <c r="L148" s="87">
        <v>0</v>
      </c>
      <c r="M148" s="87">
        <v>0</v>
      </c>
      <c r="N148" s="87">
        <v>0</v>
      </c>
      <c r="O148" s="87">
        <v>0</v>
      </c>
      <c r="P148" s="87">
        <v>0</v>
      </c>
      <c r="Q148" s="50">
        <v>0.97499999999999998</v>
      </c>
      <c r="R148" s="47">
        <v>0</v>
      </c>
      <c r="S148" s="47">
        <v>0</v>
      </c>
      <c r="T148" s="47" t="s">
        <v>878</v>
      </c>
      <c r="U148" s="47" t="s">
        <v>878</v>
      </c>
      <c r="V148" s="49">
        <v>0</v>
      </c>
      <c r="X148" s="189"/>
    </row>
    <row r="149" spans="1:24" x14ac:dyDescent="0.25">
      <c r="A149" s="43" t="s">
        <v>306</v>
      </c>
      <c r="B149" s="44" t="s">
        <v>307</v>
      </c>
      <c r="C149" s="45" t="s">
        <v>5</v>
      </c>
      <c r="D149" s="38">
        <v>48</v>
      </c>
      <c r="E149" s="87" t="s">
        <v>878</v>
      </c>
      <c r="F149" s="47">
        <v>0.25</v>
      </c>
      <c r="G149" s="47">
        <v>0.33333333333333337</v>
      </c>
      <c r="H149" s="47">
        <v>0.375</v>
      </c>
      <c r="I149" s="48">
        <v>0</v>
      </c>
      <c r="J149" s="87">
        <v>0.97916666666666674</v>
      </c>
      <c r="K149" s="87">
        <v>0</v>
      </c>
      <c r="L149" s="87">
        <v>0</v>
      </c>
      <c r="M149" s="87" t="s">
        <v>878</v>
      </c>
      <c r="N149" s="87">
        <v>0</v>
      </c>
      <c r="O149" s="87">
        <v>0</v>
      </c>
      <c r="P149" s="87">
        <v>0</v>
      </c>
      <c r="Q149" s="50">
        <v>1</v>
      </c>
      <c r="R149" s="47">
        <v>0</v>
      </c>
      <c r="S149" s="47">
        <v>0</v>
      </c>
      <c r="T149" s="47">
        <v>0</v>
      </c>
      <c r="U149" s="47">
        <v>0</v>
      </c>
      <c r="V149" s="49">
        <v>0</v>
      </c>
      <c r="X149" s="189"/>
    </row>
    <row r="150" spans="1:24" x14ac:dyDescent="0.25">
      <c r="A150" s="43" t="s">
        <v>308</v>
      </c>
      <c r="B150" s="44" t="s">
        <v>309</v>
      </c>
      <c r="C150" s="45" t="s">
        <v>31</v>
      </c>
      <c r="D150" s="38">
        <v>141</v>
      </c>
      <c r="E150" s="87">
        <v>7.0921985815602828E-2</v>
      </c>
      <c r="F150" s="47">
        <v>0.19858156028368792</v>
      </c>
      <c r="G150" s="47">
        <v>0.37588652482269502</v>
      </c>
      <c r="H150" s="47">
        <v>0.3546099290780142</v>
      </c>
      <c r="I150" s="48">
        <v>0</v>
      </c>
      <c r="J150" s="87">
        <v>0</v>
      </c>
      <c r="K150" s="87" t="s">
        <v>878</v>
      </c>
      <c r="L150" s="87">
        <v>0</v>
      </c>
      <c r="M150" s="87">
        <v>0</v>
      </c>
      <c r="N150" s="87" t="s">
        <v>878</v>
      </c>
      <c r="O150" s="87">
        <v>0.98581560283687952</v>
      </c>
      <c r="P150" s="87">
        <v>0</v>
      </c>
      <c r="Q150" s="50">
        <v>0.92907801418439717</v>
      </c>
      <c r="R150" s="47">
        <v>6.3829787234042548E-2</v>
      </c>
      <c r="S150" s="47">
        <v>0</v>
      </c>
      <c r="T150" s="47">
        <v>0</v>
      </c>
      <c r="U150" s="47" t="s">
        <v>878</v>
      </c>
      <c r="V150" s="49">
        <v>0</v>
      </c>
      <c r="X150" s="189"/>
    </row>
    <row r="151" spans="1:24" x14ac:dyDescent="0.25">
      <c r="A151" s="43" t="s">
        <v>310</v>
      </c>
      <c r="B151" s="44" t="s">
        <v>311</v>
      </c>
      <c r="C151" s="45" t="s">
        <v>5</v>
      </c>
      <c r="D151" s="38">
        <v>65</v>
      </c>
      <c r="E151" s="87" t="s">
        <v>878</v>
      </c>
      <c r="F151" s="47">
        <v>0.2153846153846154</v>
      </c>
      <c r="G151" s="47">
        <v>0.43076923076923079</v>
      </c>
      <c r="H151" s="47">
        <v>0.32307692307692304</v>
      </c>
      <c r="I151" s="48">
        <v>0</v>
      </c>
      <c r="J151" s="87">
        <v>0.98461538461538467</v>
      </c>
      <c r="K151" s="87">
        <v>0</v>
      </c>
      <c r="L151" s="87">
        <v>0</v>
      </c>
      <c r="M151" s="87" t="s">
        <v>878</v>
      </c>
      <c r="N151" s="87">
        <v>0</v>
      </c>
      <c r="O151" s="87">
        <v>0</v>
      </c>
      <c r="P151" s="87">
        <v>0</v>
      </c>
      <c r="Q151" s="50">
        <v>0.96923076923076923</v>
      </c>
      <c r="R151" s="47">
        <v>0</v>
      </c>
      <c r="S151" s="47">
        <v>0</v>
      </c>
      <c r="T151" s="47" t="s">
        <v>878</v>
      </c>
      <c r="U151" s="47">
        <v>0</v>
      </c>
      <c r="V151" s="49">
        <v>0</v>
      </c>
      <c r="X151" s="189"/>
    </row>
    <row r="152" spans="1:24" x14ac:dyDescent="0.25">
      <c r="A152" s="43" t="s">
        <v>312</v>
      </c>
      <c r="B152" s="44" t="s">
        <v>313</v>
      </c>
      <c r="C152" s="45" t="s">
        <v>31</v>
      </c>
      <c r="D152" s="38">
        <v>34</v>
      </c>
      <c r="E152" s="87" t="s">
        <v>878</v>
      </c>
      <c r="F152" s="47">
        <v>0.17647058823529413</v>
      </c>
      <c r="G152" s="47">
        <v>0.4705882352941177</v>
      </c>
      <c r="H152" s="47">
        <v>0.32352941176470584</v>
      </c>
      <c r="I152" s="48">
        <v>0</v>
      </c>
      <c r="J152" s="87">
        <v>0.76470588235294112</v>
      </c>
      <c r="K152" s="87" t="s">
        <v>878</v>
      </c>
      <c r="L152" s="87">
        <v>0</v>
      </c>
      <c r="M152" s="87">
        <v>0</v>
      </c>
      <c r="N152" s="87" t="s">
        <v>878</v>
      </c>
      <c r="O152" s="87" t="s">
        <v>878</v>
      </c>
      <c r="P152" s="87">
        <v>0</v>
      </c>
      <c r="Q152" s="50" t="s">
        <v>878</v>
      </c>
      <c r="R152" s="47">
        <v>0</v>
      </c>
      <c r="S152" s="47">
        <v>0.41176470588235298</v>
      </c>
      <c r="T152" s="47" t="s">
        <v>878</v>
      </c>
      <c r="U152" s="47">
        <v>0.4705882352941177</v>
      </c>
      <c r="V152" s="49">
        <v>0</v>
      </c>
      <c r="X152" s="189"/>
    </row>
    <row r="153" spans="1:24" x14ac:dyDescent="0.25">
      <c r="A153" s="43" t="s">
        <v>314</v>
      </c>
      <c r="B153" s="44" t="s">
        <v>315</v>
      </c>
      <c r="C153" s="45" t="s">
        <v>31</v>
      </c>
      <c r="D153" s="38">
        <v>130</v>
      </c>
      <c r="E153" s="87">
        <v>6.9230769230769235E-2</v>
      </c>
      <c r="F153" s="47">
        <v>0.24615384615384617</v>
      </c>
      <c r="G153" s="47">
        <v>0.31538461538461537</v>
      </c>
      <c r="H153" s="47">
        <v>0.3692307692307692</v>
      </c>
      <c r="I153" s="48">
        <v>0</v>
      </c>
      <c r="J153" s="87">
        <v>0.2846153846153846</v>
      </c>
      <c r="K153" s="87">
        <v>5.3846153846153849E-2</v>
      </c>
      <c r="L153" s="87">
        <v>0.23076923076923075</v>
      </c>
      <c r="M153" s="87">
        <v>5.3846153846153849E-2</v>
      </c>
      <c r="N153" s="87">
        <v>0.27692307692307694</v>
      </c>
      <c r="O153" s="87">
        <v>9.2307692307692299E-2</v>
      </c>
      <c r="P153" s="87" t="s">
        <v>878</v>
      </c>
      <c r="Q153" s="50">
        <v>0.9</v>
      </c>
      <c r="R153" s="47">
        <v>7.6923076923076927E-2</v>
      </c>
      <c r="S153" s="47">
        <v>0</v>
      </c>
      <c r="T153" s="47" t="s">
        <v>878</v>
      </c>
      <c r="U153" s="47" t="s">
        <v>878</v>
      </c>
      <c r="V153" s="49">
        <v>0</v>
      </c>
      <c r="X153" s="189"/>
    </row>
    <row r="154" spans="1:24" x14ac:dyDescent="0.25">
      <c r="A154" s="43" t="s">
        <v>316</v>
      </c>
      <c r="B154" s="44" t="s">
        <v>317</v>
      </c>
      <c r="C154" s="45" t="s">
        <v>8</v>
      </c>
      <c r="D154" s="38">
        <v>86</v>
      </c>
      <c r="E154" s="87">
        <v>0</v>
      </c>
      <c r="F154" s="47">
        <v>0.18604651162790697</v>
      </c>
      <c r="G154" s="47">
        <v>0.44186046511627908</v>
      </c>
      <c r="H154" s="47">
        <v>0.37209302325581395</v>
      </c>
      <c r="I154" s="48">
        <v>0</v>
      </c>
      <c r="J154" s="87">
        <v>0.88372093023255816</v>
      </c>
      <c r="K154" s="87" t="s">
        <v>878</v>
      </c>
      <c r="L154" s="87" t="s">
        <v>878</v>
      </c>
      <c r="M154" s="87" t="s">
        <v>878</v>
      </c>
      <c r="N154" s="87" t="s">
        <v>878</v>
      </c>
      <c r="O154" s="87" t="s">
        <v>878</v>
      </c>
      <c r="P154" s="87">
        <v>0</v>
      </c>
      <c r="Q154" s="50">
        <v>0.9767441860465117</v>
      </c>
      <c r="R154" s="47">
        <v>0</v>
      </c>
      <c r="S154" s="47">
        <v>0</v>
      </c>
      <c r="T154" s="47" t="s">
        <v>878</v>
      </c>
      <c r="U154" s="47">
        <v>0</v>
      </c>
      <c r="V154" s="49" t="s">
        <v>878</v>
      </c>
      <c r="X154" s="189"/>
    </row>
    <row r="155" spans="1:24" x14ac:dyDescent="0.25">
      <c r="A155" s="43" t="s">
        <v>318</v>
      </c>
      <c r="B155" s="44" t="s">
        <v>319</v>
      </c>
      <c r="C155" s="45" t="s">
        <v>31</v>
      </c>
      <c r="D155" s="38">
        <v>117</v>
      </c>
      <c r="E155" s="87">
        <v>9.4017094017094016E-2</v>
      </c>
      <c r="F155" s="47">
        <v>0.24786324786324787</v>
      </c>
      <c r="G155" s="47">
        <v>0.39316239316239321</v>
      </c>
      <c r="H155" s="47">
        <v>0.26495726495726496</v>
      </c>
      <c r="I155" s="48">
        <v>0</v>
      </c>
      <c r="J155" s="87">
        <v>0.58119658119658124</v>
      </c>
      <c r="K155" s="87">
        <v>0.1111111111111111</v>
      </c>
      <c r="L155" s="87">
        <v>0.24786324786324787</v>
      </c>
      <c r="M155" s="87">
        <v>5.1282051282051287E-2</v>
      </c>
      <c r="N155" s="87" t="s">
        <v>878</v>
      </c>
      <c r="O155" s="87">
        <v>0</v>
      </c>
      <c r="P155" s="87">
        <v>0</v>
      </c>
      <c r="Q155" s="50">
        <v>0.94871794871794879</v>
      </c>
      <c r="R155" s="47" t="s">
        <v>878</v>
      </c>
      <c r="S155" s="47">
        <v>0</v>
      </c>
      <c r="T155" s="47">
        <v>0</v>
      </c>
      <c r="U155" s="47" t="s">
        <v>878</v>
      </c>
      <c r="V155" s="49">
        <v>0</v>
      </c>
      <c r="X155" s="189"/>
    </row>
    <row r="156" spans="1:24" x14ac:dyDescent="0.25">
      <c r="A156" s="43" t="s">
        <v>320</v>
      </c>
      <c r="B156" s="44" t="s">
        <v>321</v>
      </c>
      <c r="C156" s="45" t="s">
        <v>31</v>
      </c>
      <c r="D156" s="38">
        <v>499</v>
      </c>
      <c r="E156" s="87">
        <v>7.4148296593186377E-2</v>
      </c>
      <c r="F156" s="47">
        <v>0.25050100200400804</v>
      </c>
      <c r="G156" s="47">
        <v>0.41082164328657311</v>
      </c>
      <c r="H156" s="47">
        <v>0.26452905811623245</v>
      </c>
      <c r="I156" s="48">
        <v>0</v>
      </c>
      <c r="J156" s="87">
        <v>0.73547094188376749</v>
      </c>
      <c r="K156" s="87">
        <v>5.6112224448897796E-2</v>
      </c>
      <c r="L156" s="87">
        <v>6.6132264529058113E-2</v>
      </c>
      <c r="M156" s="87">
        <v>5.8116232464929862E-2</v>
      </c>
      <c r="N156" s="87">
        <v>4.8096192384769546E-2</v>
      </c>
      <c r="O156" s="87">
        <v>3.406813627254509E-2</v>
      </c>
      <c r="P156" s="87" t="s">
        <v>878</v>
      </c>
      <c r="Q156" s="50">
        <v>0.98196392785571152</v>
      </c>
      <c r="R156" s="47">
        <v>1.8036072144288578E-2</v>
      </c>
      <c r="S156" s="47">
        <v>0</v>
      </c>
      <c r="T156" s="47">
        <v>0</v>
      </c>
      <c r="U156" s="47">
        <v>0</v>
      </c>
      <c r="V156" s="49">
        <v>0</v>
      </c>
      <c r="X156" s="189"/>
    </row>
    <row r="157" spans="1:24" x14ac:dyDescent="0.25">
      <c r="A157" s="43" t="s">
        <v>322</v>
      </c>
      <c r="B157" s="44" t="s">
        <v>323</v>
      </c>
      <c r="C157" s="45" t="s">
        <v>31</v>
      </c>
      <c r="D157" s="38">
        <v>234</v>
      </c>
      <c r="E157" s="87">
        <v>7.6923076923076927E-2</v>
      </c>
      <c r="F157" s="47">
        <v>0.1965811965811966</v>
      </c>
      <c r="G157" s="47">
        <v>0.38461538461538458</v>
      </c>
      <c r="H157" s="47">
        <v>0.34188034188034189</v>
      </c>
      <c r="I157" s="48">
        <v>0</v>
      </c>
      <c r="J157" s="87">
        <v>0.78632478632478642</v>
      </c>
      <c r="K157" s="87">
        <v>2.9914529914529916E-2</v>
      </c>
      <c r="L157" s="87" t="s">
        <v>878</v>
      </c>
      <c r="M157" s="87">
        <v>3.8461538461538464E-2</v>
      </c>
      <c r="N157" s="87" t="s">
        <v>878</v>
      </c>
      <c r="O157" s="87">
        <v>0.11965811965811966</v>
      </c>
      <c r="P157" s="87" t="s">
        <v>878</v>
      </c>
      <c r="Q157" s="50">
        <v>0.93162393162393153</v>
      </c>
      <c r="R157" s="47" t="s">
        <v>878</v>
      </c>
      <c r="S157" s="47">
        <v>0</v>
      </c>
      <c r="T157" s="47" t="s">
        <v>878</v>
      </c>
      <c r="U157" s="47">
        <v>5.1282051282051287E-2</v>
      </c>
      <c r="V157" s="49">
        <v>0</v>
      </c>
      <c r="X157" s="189"/>
    </row>
    <row r="158" spans="1:24" x14ac:dyDescent="0.25">
      <c r="A158" s="43" t="s">
        <v>324</v>
      </c>
      <c r="B158" s="44" t="s">
        <v>325</v>
      </c>
      <c r="C158" s="45" t="s">
        <v>31</v>
      </c>
      <c r="D158" s="38">
        <v>125</v>
      </c>
      <c r="E158" s="87">
        <v>0.04</v>
      </c>
      <c r="F158" s="47">
        <v>0.17600000000000002</v>
      </c>
      <c r="G158" s="47">
        <v>0.4</v>
      </c>
      <c r="H158" s="47">
        <v>0.38400000000000001</v>
      </c>
      <c r="I158" s="48">
        <v>0</v>
      </c>
      <c r="J158" s="87">
        <v>0.43200000000000005</v>
      </c>
      <c r="K158" s="87">
        <v>5.5999999999999994E-2</v>
      </c>
      <c r="L158" s="87">
        <v>0.40799999999999997</v>
      </c>
      <c r="M158" s="87">
        <v>9.6000000000000002E-2</v>
      </c>
      <c r="N158" s="87" t="s">
        <v>878</v>
      </c>
      <c r="O158" s="87">
        <v>0</v>
      </c>
      <c r="P158" s="87">
        <v>0</v>
      </c>
      <c r="Q158" s="50">
        <v>0.96</v>
      </c>
      <c r="R158" s="47">
        <v>0.04</v>
      </c>
      <c r="S158" s="47">
        <v>0</v>
      </c>
      <c r="T158" s="47">
        <v>0</v>
      </c>
      <c r="U158" s="47">
        <v>0</v>
      </c>
      <c r="V158" s="49">
        <v>0</v>
      </c>
      <c r="X158" s="189"/>
    </row>
    <row r="159" spans="1:24" x14ac:dyDescent="0.25">
      <c r="A159" s="43" t="s">
        <v>326</v>
      </c>
      <c r="B159" s="44" t="s">
        <v>327</v>
      </c>
      <c r="C159" s="45" t="s">
        <v>31</v>
      </c>
      <c r="D159" s="38">
        <v>244</v>
      </c>
      <c r="E159" s="87">
        <v>7.7868852459016397E-2</v>
      </c>
      <c r="F159" s="47">
        <v>0.21311475409836067</v>
      </c>
      <c r="G159" s="47">
        <v>0.48770491803278687</v>
      </c>
      <c r="H159" s="47">
        <v>0.22131147540983606</v>
      </c>
      <c r="I159" s="48">
        <v>0</v>
      </c>
      <c r="J159" s="87" t="s">
        <v>878</v>
      </c>
      <c r="K159" s="87" t="s">
        <v>878</v>
      </c>
      <c r="L159" s="87">
        <v>0</v>
      </c>
      <c r="M159" s="87">
        <v>0</v>
      </c>
      <c r="N159" s="87">
        <v>0</v>
      </c>
      <c r="O159" s="87">
        <v>0.98360655737704916</v>
      </c>
      <c r="P159" s="87">
        <v>0</v>
      </c>
      <c r="Q159" s="50">
        <v>0.96311475409836067</v>
      </c>
      <c r="R159" s="47">
        <v>2.4590163934426229E-2</v>
      </c>
      <c r="S159" s="47" t="s">
        <v>878</v>
      </c>
      <c r="T159" s="47">
        <v>0</v>
      </c>
      <c r="U159" s="47" t="s">
        <v>878</v>
      </c>
      <c r="V159" s="49">
        <v>0</v>
      </c>
      <c r="X159" s="189"/>
    </row>
    <row r="160" spans="1:24" x14ac:dyDescent="0.25">
      <c r="A160" s="43" t="s">
        <v>328</v>
      </c>
      <c r="B160" s="44" t="s">
        <v>329</v>
      </c>
      <c r="C160" s="45" t="s">
        <v>31</v>
      </c>
      <c r="D160" s="38">
        <v>184</v>
      </c>
      <c r="E160" s="87">
        <v>7.0652173913043473E-2</v>
      </c>
      <c r="F160" s="47">
        <v>0.21195652173913043</v>
      </c>
      <c r="G160" s="47">
        <v>0.36413043478260865</v>
      </c>
      <c r="H160" s="47">
        <v>0.35326086956521741</v>
      </c>
      <c r="I160" s="48">
        <v>0</v>
      </c>
      <c r="J160" s="87">
        <v>0.88586956521739124</v>
      </c>
      <c r="K160" s="87" t="s">
        <v>878</v>
      </c>
      <c r="L160" s="87" t="s">
        <v>878</v>
      </c>
      <c r="M160" s="87" t="s">
        <v>878</v>
      </c>
      <c r="N160" s="87" t="s">
        <v>878</v>
      </c>
      <c r="O160" s="87">
        <v>5.434782608695652E-2</v>
      </c>
      <c r="P160" s="87">
        <v>0</v>
      </c>
      <c r="Q160" s="50">
        <v>0.99456521739130432</v>
      </c>
      <c r="R160" s="47">
        <v>0</v>
      </c>
      <c r="S160" s="47">
        <v>0</v>
      </c>
      <c r="T160" s="47" t="s">
        <v>878</v>
      </c>
      <c r="U160" s="47">
        <v>0</v>
      </c>
      <c r="V160" s="49">
        <v>0</v>
      </c>
      <c r="X160" s="189"/>
    </row>
    <row r="161" spans="1:24" x14ac:dyDescent="0.25">
      <c r="A161" s="43" t="s">
        <v>330</v>
      </c>
      <c r="B161" s="44" t="s">
        <v>331</v>
      </c>
      <c r="C161" s="45" t="s">
        <v>11</v>
      </c>
      <c r="D161" s="38">
        <v>227</v>
      </c>
      <c r="E161" s="87">
        <v>0.11013215859030837</v>
      </c>
      <c r="F161" s="47">
        <v>0.22907488986784141</v>
      </c>
      <c r="G161" s="47">
        <v>0.51982378854625555</v>
      </c>
      <c r="H161" s="47">
        <v>0.1409691629955947</v>
      </c>
      <c r="I161" s="48">
        <v>0</v>
      </c>
      <c r="J161" s="87">
        <v>0.70925110132158597</v>
      </c>
      <c r="K161" s="87">
        <v>0.11013215859030837</v>
      </c>
      <c r="L161" s="87">
        <v>7.0484581497797349E-2</v>
      </c>
      <c r="M161" s="87">
        <v>4.4052863436123343E-2</v>
      </c>
      <c r="N161" s="87">
        <v>4.8458149779735685E-2</v>
      </c>
      <c r="O161" s="87" t="s">
        <v>878</v>
      </c>
      <c r="P161" s="87">
        <v>0</v>
      </c>
      <c r="Q161" s="50">
        <v>0.93832599118942728</v>
      </c>
      <c r="R161" s="47" t="s">
        <v>878</v>
      </c>
      <c r="S161" s="47">
        <v>3.0837004405286344E-2</v>
      </c>
      <c r="T161" s="47">
        <v>0</v>
      </c>
      <c r="U161" s="47" t="s">
        <v>878</v>
      </c>
      <c r="V161" s="49">
        <v>0</v>
      </c>
      <c r="X161" s="189"/>
    </row>
    <row r="162" spans="1:24" x14ac:dyDescent="0.25">
      <c r="A162" s="43" t="s">
        <v>332</v>
      </c>
      <c r="B162" s="44" t="s">
        <v>333</v>
      </c>
      <c r="C162" s="45" t="s">
        <v>8</v>
      </c>
      <c r="D162" s="38">
        <v>141</v>
      </c>
      <c r="E162" s="87">
        <v>7.0921985815602828E-2</v>
      </c>
      <c r="F162" s="47">
        <v>0.11347517730496454</v>
      </c>
      <c r="G162" s="47">
        <v>0.44680851063829785</v>
      </c>
      <c r="H162" s="47">
        <v>0.36879432624113478</v>
      </c>
      <c r="I162" s="48">
        <v>0</v>
      </c>
      <c r="J162" s="87">
        <v>0.7943262411347517</v>
      </c>
      <c r="K162" s="87">
        <v>4.9645390070921981E-2</v>
      </c>
      <c r="L162" s="87" t="s">
        <v>878</v>
      </c>
      <c r="M162" s="87">
        <v>5.6737588652482268E-2</v>
      </c>
      <c r="N162" s="87" t="s">
        <v>878</v>
      </c>
      <c r="O162" s="87" t="s">
        <v>878</v>
      </c>
      <c r="P162" s="87">
        <v>4.2553191489361701E-2</v>
      </c>
      <c r="Q162" s="50">
        <v>0.900709219858156</v>
      </c>
      <c r="R162" s="47">
        <v>4.9645390070921981E-2</v>
      </c>
      <c r="S162" s="47">
        <v>0</v>
      </c>
      <c r="T162" s="47">
        <v>0</v>
      </c>
      <c r="U162" s="47" t="s">
        <v>878</v>
      </c>
      <c r="V162" s="49">
        <v>4.2553191489361701E-2</v>
      </c>
      <c r="X162" s="189"/>
    </row>
    <row r="163" spans="1:24" x14ac:dyDescent="0.25">
      <c r="A163" s="43" t="s">
        <v>334</v>
      </c>
      <c r="B163" s="44" t="s">
        <v>335</v>
      </c>
      <c r="C163" s="45" t="s">
        <v>110</v>
      </c>
      <c r="D163" s="38">
        <v>173</v>
      </c>
      <c r="E163" s="87">
        <v>8.6705202312138727E-2</v>
      </c>
      <c r="F163" s="47">
        <v>0.19075144508670519</v>
      </c>
      <c r="G163" s="47">
        <v>0.41618497109826591</v>
      </c>
      <c r="H163" s="47">
        <v>0.30635838150289019</v>
      </c>
      <c r="I163" s="48">
        <v>0</v>
      </c>
      <c r="J163" s="87">
        <v>0.95953757225433522</v>
      </c>
      <c r="K163" s="87" t="s">
        <v>878</v>
      </c>
      <c r="L163" s="87">
        <v>0</v>
      </c>
      <c r="M163" s="87">
        <v>3.4682080924855495E-2</v>
      </c>
      <c r="N163" s="87">
        <v>0</v>
      </c>
      <c r="O163" s="87">
        <v>0</v>
      </c>
      <c r="P163" s="87">
        <v>0</v>
      </c>
      <c r="Q163" s="50">
        <v>0.97687861271676302</v>
      </c>
      <c r="R163" s="47" t="s">
        <v>878</v>
      </c>
      <c r="S163" s="47" t="s">
        <v>878</v>
      </c>
      <c r="T163" s="47" t="s">
        <v>878</v>
      </c>
      <c r="U163" s="47">
        <v>0</v>
      </c>
      <c r="V163" s="49">
        <v>0</v>
      </c>
      <c r="X163" s="189"/>
    </row>
    <row r="164" spans="1:24" x14ac:dyDescent="0.25">
      <c r="A164" s="43" t="s">
        <v>336</v>
      </c>
      <c r="B164" s="44" t="s">
        <v>337</v>
      </c>
      <c r="C164" s="45" t="s">
        <v>69</v>
      </c>
      <c r="D164" s="38">
        <v>199</v>
      </c>
      <c r="E164" s="87">
        <v>7.537688442211056E-2</v>
      </c>
      <c r="F164" s="47">
        <v>0.18090452261306531</v>
      </c>
      <c r="G164" s="47">
        <v>0.34673366834170855</v>
      </c>
      <c r="H164" s="47">
        <v>0.39698492462311558</v>
      </c>
      <c r="I164" s="48">
        <v>0</v>
      </c>
      <c r="J164" s="87">
        <v>0.63316582914572861</v>
      </c>
      <c r="K164" s="87">
        <v>0.12060301507537689</v>
      </c>
      <c r="L164" s="87">
        <v>3.5175879396984924E-2</v>
      </c>
      <c r="M164" s="87">
        <v>5.0251256281407038E-2</v>
      </c>
      <c r="N164" s="87" t="s">
        <v>878</v>
      </c>
      <c r="O164" s="87">
        <v>0.14572864321608039</v>
      </c>
      <c r="P164" s="87">
        <v>0</v>
      </c>
      <c r="Q164" s="50">
        <v>0.95979899497487442</v>
      </c>
      <c r="R164" s="47">
        <v>3.5175879396984924E-2</v>
      </c>
      <c r="S164" s="47">
        <v>0</v>
      </c>
      <c r="T164" s="47" t="s">
        <v>878</v>
      </c>
      <c r="U164" s="47">
        <v>0</v>
      </c>
      <c r="V164" s="49">
        <v>0</v>
      </c>
      <c r="X164" s="189"/>
    </row>
    <row r="165" spans="1:24" x14ac:dyDescent="0.25">
      <c r="A165" s="43" t="s">
        <v>338</v>
      </c>
      <c r="B165" s="44" t="s">
        <v>339</v>
      </c>
      <c r="C165" s="45" t="s">
        <v>69</v>
      </c>
      <c r="D165" s="38">
        <v>124</v>
      </c>
      <c r="E165" s="87">
        <v>6.4516129032258063E-2</v>
      </c>
      <c r="F165" s="47">
        <v>0.17741935483870969</v>
      </c>
      <c r="G165" s="47">
        <v>0.47580645161290319</v>
      </c>
      <c r="H165" s="47">
        <v>0.28225806451612906</v>
      </c>
      <c r="I165" s="48">
        <v>0</v>
      </c>
      <c r="J165" s="87">
        <v>0.64516129032258063</v>
      </c>
      <c r="K165" s="87">
        <v>0.19354838709677419</v>
      </c>
      <c r="L165" s="87" t="s">
        <v>878</v>
      </c>
      <c r="M165" s="87">
        <v>6.4516129032258063E-2</v>
      </c>
      <c r="N165" s="87">
        <v>4.0322580645161289E-2</v>
      </c>
      <c r="O165" s="87" t="s">
        <v>878</v>
      </c>
      <c r="P165" s="87">
        <v>0</v>
      </c>
      <c r="Q165" s="50">
        <v>0.92741935483870963</v>
      </c>
      <c r="R165" s="47">
        <v>7.2580645161290314E-2</v>
      </c>
      <c r="S165" s="47">
        <v>0</v>
      </c>
      <c r="T165" s="47">
        <v>0</v>
      </c>
      <c r="U165" s="47">
        <v>0</v>
      </c>
      <c r="V165" s="49">
        <v>0</v>
      </c>
      <c r="X165" s="189"/>
    </row>
    <row r="166" spans="1:24" x14ac:dyDescent="0.25">
      <c r="A166" s="43" t="s">
        <v>340</v>
      </c>
      <c r="B166" s="44" t="s">
        <v>341</v>
      </c>
      <c r="C166" s="45" t="s">
        <v>69</v>
      </c>
      <c r="D166" s="38">
        <v>133</v>
      </c>
      <c r="E166" s="87">
        <v>5.2631578947368425E-2</v>
      </c>
      <c r="F166" s="47">
        <v>0.19548872180451127</v>
      </c>
      <c r="G166" s="47">
        <v>0.39097744360902253</v>
      </c>
      <c r="H166" s="47">
        <v>0.36090225563909778</v>
      </c>
      <c r="I166" s="48">
        <v>0</v>
      </c>
      <c r="J166" s="87">
        <v>0.93984962406015038</v>
      </c>
      <c r="K166" s="87" t="s">
        <v>878</v>
      </c>
      <c r="L166" s="87" t="s">
        <v>878</v>
      </c>
      <c r="M166" s="87" t="s">
        <v>878</v>
      </c>
      <c r="N166" s="87">
        <v>0</v>
      </c>
      <c r="O166" s="87">
        <v>0</v>
      </c>
      <c r="P166" s="87">
        <v>0</v>
      </c>
      <c r="Q166" s="50">
        <v>0.97744360902255634</v>
      </c>
      <c r="R166" s="47" t="s">
        <v>878</v>
      </c>
      <c r="S166" s="47">
        <v>0</v>
      </c>
      <c r="T166" s="47" t="s">
        <v>878</v>
      </c>
      <c r="U166" s="47" t="s">
        <v>878</v>
      </c>
      <c r="V166" s="49">
        <v>0</v>
      </c>
      <c r="X166" s="189"/>
    </row>
    <row r="167" spans="1:24" x14ac:dyDescent="0.25">
      <c r="A167" s="43" t="s">
        <v>342</v>
      </c>
      <c r="B167" s="44" t="s">
        <v>343</v>
      </c>
      <c r="C167" s="45" t="s">
        <v>11</v>
      </c>
      <c r="D167" s="38">
        <v>116</v>
      </c>
      <c r="E167" s="87">
        <v>5.1724137931034482E-2</v>
      </c>
      <c r="F167" s="47">
        <v>0.27586206896551724</v>
      </c>
      <c r="G167" s="47">
        <v>0.33620689655172414</v>
      </c>
      <c r="H167" s="47">
        <v>0.33620689655172414</v>
      </c>
      <c r="I167" s="48">
        <v>0</v>
      </c>
      <c r="J167" s="87">
        <v>0.73275862068965525</v>
      </c>
      <c r="K167" s="87">
        <v>0.25</v>
      </c>
      <c r="L167" s="87">
        <v>0</v>
      </c>
      <c r="M167" s="87" t="s">
        <v>878</v>
      </c>
      <c r="N167" s="87">
        <v>0</v>
      </c>
      <c r="O167" s="87" t="s">
        <v>878</v>
      </c>
      <c r="P167" s="87">
        <v>0</v>
      </c>
      <c r="Q167" s="50">
        <v>0.94827586206896552</v>
      </c>
      <c r="R167" s="47" t="s">
        <v>878</v>
      </c>
      <c r="S167" s="47">
        <v>0</v>
      </c>
      <c r="T167" s="47" t="s">
        <v>878</v>
      </c>
      <c r="U167" s="47" t="s">
        <v>878</v>
      </c>
      <c r="V167" s="49">
        <v>0</v>
      </c>
      <c r="X167" s="189"/>
    </row>
    <row r="168" spans="1:24" x14ac:dyDescent="0.25">
      <c r="A168" s="43" t="s">
        <v>344</v>
      </c>
      <c r="B168" s="44" t="s">
        <v>345</v>
      </c>
      <c r="C168" s="45" t="s">
        <v>5</v>
      </c>
      <c r="D168" s="38">
        <v>79</v>
      </c>
      <c r="E168" s="87" t="s">
        <v>878</v>
      </c>
      <c r="F168" s="47">
        <v>0.22784810126582278</v>
      </c>
      <c r="G168" s="47">
        <v>0.50632911392405067</v>
      </c>
      <c r="H168" s="47">
        <v>0.22784810126582278</v>
      </c>
      <c r="I168" s="48">
        <v>0</v>
      </c>
      <c r="J168" s="87">
        <v>1</v>
      </c>
      <c r="K168" s="87">
        <v>0</v>
      </c>
      <c r="L168" s="87">
        <v>0</v>
      </c>
      <c r="M168" s="87">
        <v>0</v>
      </c>
      <c r="N168" s="87">
        <v>0</v>
      </c>
      <c r="O168" s="87">
        <v>0</v>
      </c>
      <c r="P168" s="87">
        <v>0</v>
      </c>
      <c r="Q168" s="50">
        <v>1</v>
      </c>
      <c r="R168" s="47">
        <v>0</v>
      </c>
      <c r="S168" s="47">
        <v>0</v>
      </c>
      <c r="T168" s="47">
        <v>0</v>
      </c>
      <c r="U168" s="47">
        <v>0</v>
      </c>
      <c r="V168" s="49">
        <v>0</v>
      </c>
      <c r="X168" s="189"/>
    </row>
    <row r="169" spans="1:24" x14ac:dyDescent="0.25">
      <c r="A169" s="43" t="s">
        <v>346</v>
      </c>
      <c r="B169" s="44" t="s">
        <v>347</v>
      </c>
      <c r="C169" s="45" t="s">
        <v>31</v>
      </c>
      <c r="D169" s="38">
        <v>111</v>
      </c>
      <c r="E169" s="87">
        <v>8.1081081081081086E-2</v>
      </c>
      <c r="F169" s="47">
        <v>0.2162162162162162</v>
      </c>
      <c r="G169" s="47">
        <v>0.50450450450450457</v>
      </c>
      <c r="H169" s="47">
        <v>0.1981981981981982</v>
      </c>
      <c r="I169" s="48">
        <v>0</v>
      </c>
      <c r="J169" s="87">
        <v>0.88288288288288286</v>
      </c>
      <c r="K169" s="87">
        <v>0</v>
      </c>
      <c r="L169" s="87">
        <v>0</v>
      </c>
      <c r="M169" s="87" t="s">
        <v>878</v>
      </c>
      <c r="N169" s="87">
        <v>0</v>
      </c>
      <c r="O169" s="87">
        <v>8.1081081081081086E-2</v>
      </c>
      <c r="P169" s="87">
        <v>0</v>
      </c>
      <c r="Q169" s="50">
        <v>0.98198198198198194</v>
      </c>
      <c r="R169" s="47" t="s">
        <v>878</v>
      </c>
      <c r="S169" s="47">
        <v>0</v>
      </c>
      <c r="T169" s="47" t="s">
        <v>878</v>
      </c>
      <c r="U169" s="47">
        <v>0</v>
      </c>
      <c r="V169" s="49">
        <v>0</v>
      </c>
      <c r="X169" s="189"/>
    </row>
    <row r="170" spans="1:24" x14ac:dyDescent="0.25">
      <c r="A170" s="43" t="s">
        <v>348</v>
      </c>
      <c r="B170" s="44" t="s">
        <v>349</v>
      </c>
      <c r="C170" s="45" t="s">
        <v>24</v>
      </c>
      <c r="D170" s="38">
        <v>103</v>
      </c>
      <c r="E170" s="87">
        <v>6.7961165048543687E-2</v>
      </c>
      <c r="F170" s="47">
        <v>0.24271844660194175</v>
      </c>
      <c r="G170" s="47">
        <v>0.32038834951456308</v>
      </c>
      <c r="H170" s="47">
        <v>0.36893203883495146</v>
      </c>
      <c r="I170" s="48">
        <v>0</v>
      </c>
      <c r="J170" s="87">
        <v>0.91262135922330101</v>
      </c>
      <c r="K170" s="87" t="s">
        <v>878</v>
      </c>
      <c r="L170" s="87" t="s">
        <v>878</v>
      </c>
      <c r="M170" s="87" t="s">
        <v>878</v>
      </c>
      <c r="N170" s="87" t="s">
        <v>878</v>
      </c>
      <c r="O170" s="87">
        <v>0</v>
      </c>
      <c r="P170" s="87">
        <v>0</v>
      </c>
      <c r="Q170" s="50">
        <v>1</v>
      </c>
      <c r="R170" s="47">
        <v>0</v>
      </c>
      <c r="S170" s="47">
        <v>0</v>
      </c>
      <c r="T170" s="47">
        <v>0</v>
      </c>
      <c r="U170" s="47">
        <v>0</v>
      </c>
      <c r="V170" s="49">
        <v>0</v>
      </c>
      <c r="X170" s="189"/>
    </row>
    <row r="171" spans="1:24" x14ac:dyDescent="0.25">
      <c r="A171" s="43" t="s">
        <v>350</v>
      </c>
      <c r="B171" s="44" t="s">
        <v>351</v>
      </c>
      <c r="C171" s="45" t="s">
        <v>31</v>
      </c>
      <c r="D171" s="38">
        <v>307</v>
      </c>
      <c r="E171" s="87">
        <v>6.8403908794788276E-2</v>
      </c>
      <c r="F171" s="47">
        <v>0.24755700325732899</v>
      </c>
      <c r="G171" s="47">
        <v>0.43973941368078179</v>
      </c>
      <c r="H171" s="47">
        <v>0.24429967426710097</v>
      </c>
      <c r="I171" s="48">
        <v>0</v>
      </c>
      <c r="J171" s="87">
        <v>0.59283387622149841</v>
      </c>
      <c r="K171" s="87">
        <v>0.18892508143322476</v>
      </c>
      <c r="L171" s="87">
        <v>8.7947882736156349E-2</v>
      </c>
      <c r="M171" s="87">
        <v>0.10749185667752442</v>
      </c>
      <c r="N171" s="87">
        <v>1.6286644951140065E-2</v>
      </c>
      <c r="O171" s="87" t="s">
        <v>878</v>
      </c>
      <c r="P171" s="87">
        <v>0</v>
      </c>
      <c r="Q171" s="50">
        <v>0.94136807817589574</v>
      </c>
      <c r="R171" s="47">
        <v>3.9087947882736153E-2</v>
      </c>
      <c r="S171" s="47">
        <v>0</v>
      </c>
      <c r="T171" s="47">
        <v>0</v>
      </c>
      <c r="U171" s="47">
        <v>1.9543973941368076E-2</v>
      </c>
      <c r="V171" s="49">
        <v>0</v>
      </c>
      <c r="X171" s="189"/>
    </row>
    <row r="172" spans="1:24" x14ac:dyDescent="0.25">
      <c r="A172" s="43" t="s">
        <v>352</v>
      </c>
      <c r="B172" s="44" t="s">
        <v>353</v>
      </c>
      <c r="C172" s="45" t="s">
        <v>24</v>
      </c>
      <c r="D172" s="38">
        <v>291</v>
      </c>
      <c r="E172" s="87">
        <v>4.4673539518900345E-2</v>
      </c>
      <c r="F172" s="47">
        <v>0.274914089347079</v>
      </c>
      <c r="G172" s="47">
        <v>0.42268041237113402</v>
      </c>
      <c r="H172" s="47">
        <v>0.25773195876288663</v>
      </c>
      <c r="I172" s="48">
        <v>0</v>
      </c>
      <c r="J172" s="87">
        <v>0.77319587628865971</v>
      </c>
      <c r="K172" s="87">
        <v>0.16494845360824739</v>
      </c>
      <c r="L172" s="87">
        <v>2.0618556701030924E-2</v>
      </c>
      <c r="M172" s="87" t="s">
        <v>878</v>
      </c>
      <c r="N172" s="87">
        <v>2.7491408934707903E-2</v>
      </c>
      <c r="O172" s="87" t="s">
        <v>878</v>
      </c>
      <c r="P172" s="87" t="s">
        <v>878</v>
      </c>
      <c r="Q172" s="50">
        <v>0.9381443298969071</v>
      </c>
      <c r="R172" s="47">
        <v>3.7800687285223365E-2</v>
      </c>
      <c r="S172" s="47">
        <v>0</v>
      </c>
      <c r="T172" s="47">
        <v>0</v>
      </c>
      <c r="U172" s="47">
        <v>2.4054982817869414E-2</v>
      </c>
      <c r="V172" s="49">
        <v>0</v>
      </c>
      <c r="X172" s="189"/>
    </row>
    <row r="173" spans="1:24" x14ac:dyDescent="0.25">
      <c r="A173" s="43" t="s">
        <v>354</v>
      </c>
      <c r="B173" s="44" t="s">
        <v>355</v>
      </c>
      <c r="C173" s="45" t="s">
        <v>21</v>
      </c>
      <c r="D173" s="38">
        <v>299</v>
      </c>
      <c r="E173" s="87">
        <v>6.6889632107023408E-2</v>
      </c>
      <c r="F173" s="47">
        <v>0.22073578595317728</v>
      </c>
      <c r="G173" s="47">
        <v>0.34448160535117056</v>
      </c>
      <c r="H173" s="47">
        <v>0.3678929765886288</v>
      </c>
      <c r="I173" s="48">
        <v>0</v>
      </c>
      <c r="J173" s="87">
        <v>0.89966555183946484</v>
      </c>
      <c r="K173" s="87" t="s">
        <v>878</v>
      </c>
      <c r="L173" s="87">
        <v>0</v>
      </c>
      <c r="M173" s="87">
        <v>1.6722408026755852E-2</v>
      </c>
      <c r="N173" s="87">
        <v>0</v>
      </c>
      <c r="O173" s="87">
        <v>8.0267558528428096E-2</v>
      </c>
      <c r="P173" s="87">
        <v>0</v>
      </c>
      <c r="Q173" s="50">
        <v>0.95652173913043481</v>
      </c>
      <c r="R173" s="47" t="s">
        <v>878</v>
      </c>
      <c r="S173" s="47" t="s">
        <v>878</v>
      </c>
      <c r="T173" s="47" t="s">
        <v>878</v>
      </c>
      <c r="U173" s="47">
        <v>1.6722408026755852E-2</v>
      </c>
      <c r="V173" s="49">
        <v>0</v>
      </c>
      <c r="X173" s="189"/>
    </row>
    <row r="174" spans="1:24" x14ac:dyDescent="0.25">
      <c r="A174" s="43" t="s">
        <v>356</v>
      </c>
      <c r="B174" s="44" t="s">
        <v>357</v>
      </c>
      <c r="C174" s="45" t="s">
        <v>69</v>
      </c>
      <c r="D174" s="38">
        <v>147</v>
      </c>
      <c r="E174" s="87" t="s">
        <v>878</v>
      </c>
      <c r="F174" s="47">
        <v>0.24489795918367346</v>
      </c>
      <c r="G174" s="47">
        <v>0.50340136054421769</v>
      </c>
      <c r="H174" s="47">
        <v>0.22448979591836735</v>
      </c>
      <c r="I174" s="48">
        <v>0</v>
      </c>
      <c r="J174" s="87">
        <v>0.26530612244897961</v>
      </c>
      <c r="K174" s="87" t="s">
        <v>878</v>
      </c>
      <c r="L174" s="87" t="s">
        <v>878</v>
      </c>
      <c r="M174" s="87">
        <v>0</v>
      </c>
      <c r="N174" s="87">
        <v>0</v>
      </c>
      <c r="O174" s="87">
        <v>0.72108843537414968</v>
      </c>
      <c r="P174" s="87">
        <v>0</v>
      </c>
      <c r="Q174" s="50">
        <v>0.9659863945578232</v>
      </c>
      <c r="R174" s="47" t="s">
        <v>878</v>
      </c>
      <c r="S174" s="47">
        <v>0</v>
      </c>
      <c r="T174" s="47">
        <v>0</v>
      </c>
      <c r="U174" s="47" t="s">
        <v>878</v>
      </c>
      <c r="V174" s="49">
        <v>0</v>
      </c>
      <c r="X174" s="189"/>
    </row>
    <row r="175" spans="1:24" x14ac:dyDescent="0.25">
      <c r="A175" s="53" t="s">
        <v>358</v>
      </c>
      <c r="B175" s="301" t="s">
        <v>359</v>
      </c>
      <c r="C175" s="302" t="s">
        <v>110</v>
      </c>
      <c r="D175" s="188">
        <v>267</v>
      </c>
      <c r="E175" s="178">
        <v>7.116104868913857E-2</v>
      </c>
      <c r="F175" s="244">
        <v>0.23220973782771537</v>
      </c>
      <c r="G175" s="244">
        <v>0.44569288389513112</v>
      </c>
      <c r="H175" s="244">
        <v>0.25093632958801498</v>
      </c>
      <c r="I175" s="190">
        <v>0</v>
      </c>
      <c r="J175" s="178">
        <v>0.95880149812734095</v>
      </c>
      <c r="K175" s="178" t="s">
        <v>878</v>
      </c>
      <c r="L175" s="178" t="s">
        <v>878</v>
      </c>
      <c r="M175" s="178" t="s">
        <v>878</v>
      </c>
      <c r="N175" s="178" t="s">
        <v>878</v>
      </c>
      <c r="O175" s="178" t="s">
        <v>878</v>
      </c>
      <c r="P175" s="178">
        <v>0</v>
      </c>
      <c r="Q175" s="191">
        <v>0.97003745318352064</v>
      </c>
      <c r="R175" s="244" t="s">
        <v>878</v>
      </c>
      <c r="S175" s="244">
        <v>1.8726591760299626E-2</v>
      </c>
      <c r="T175" s="244">
        <v>0</v>
      </c>
      <c r="U175" s="244">
        <v>0</v>
      </c>
      <c r="V175" s="245">
        <v>0</v>
      </c>
      <c r="W175" s="86"/>
      <c r="X175" s="172"/>
    </row>
    <row r="176" spans="1:24" x14ac:dyDescent="0.25">
      <c r="A176" s="43"/>
      <c r="B176" s="303"/>
      <c r="C176" s="227" t="s">
        <v>8</v>
      </c>
      <c r="D176" s="188">
        <v>3168</v>
      </c>
      <c r="E176" s="178">
        <v>6.25E-2</v>
      </c>
      <c r="F176" s="244">
        <v>0.20928030303030304</v>
      </c>
      <c r="G176" s="244">
        <v>0.39172979797979801</v>
      </c>
      <c r="H176" s="244">
        <v>0.33617424242424243</v>
      </c>
      <c r="I176" s="190" t="s">
        <v>878</v>
      </c>
      <c r="J176" s="178">
        <v>0.76609848484848486</v>
      </c>
      <c r="K176" s="178">
        <v>3.345959595959596E-2</v>
      </c>
      <c r="L176" s="178">
        <v>1.5151515151515152E-2</v>
      </c>
      <c r="M176" s="178">
        <v>2.3042929292929296E-2</v>
      </c>
      <c r="N176" s="178">
        <v>5.681818181818182E-3</v>
      </c>
      <c r="O176" s="178">
        <v>0.1508838383838384</v>
      </c>
      <c r="P176" s="178">
        <v>5.681818181818182E-3</v>
      </c>
      <c r="Q176" s="191">
        <v>0.97159090909090906</v>
      </c>
      <c r="R176" s="244">
        <v>1.0732323232323234E-2</v>
      </c>
      <c r="S176" s="244">
        <v>2.5252525252525255E-3</v>
      </c>
      <c r="T176" s="244">
        <v>3.472222222222222E-3</v>
      </c>
      <c r="U176" s="244">
        <v>8.8383838383838381E-3</v>
      </c>
      <c r="V176" s="245">
        <v>2.840909090909091E-3</v>
      </c>
      <c r="W176" s="86"/>
      <c r="X176" s="172"/>
    </row>
    <row r="177" spans="1:24" x14ac:dyDescent="0.25">
      <c r="A177" s="55"/>
      <c r="B177" s="304"/>
      <c r="C177" s="224" t="s">
        <v>14</v>
      </c>
      <c r="D177" s="188">
        <v>1883</v>
      </c>
      <c r="E177" s="178">
        <v>6.0541688794476897E-2</v>
      </c>
      <c r="F177" s="244">
        <v>0.2177376526818906</v>
      </c>
      <c r="G177" s="244">
        <v>0.45353159851301117</v>
      </c>
      <c r="H177" s="244">
        <v>0.26818906001062137</v>
      </c>
      <c r="I177" s="190">
        <v>0</v>
      </c>
      <c r="J177" s="178">
        <v>0.77270313329792883</v>
      </c>
      <c r="K177" s="178">
        <v>5.7886351566648966E-2</v>
      </c>
      <c r="L177" s="178">
        <v>1.8056293149229952E-2</v>
      </c>
      <c r="M177" s="178">
        <v>1.8056293149229952E-2</v>
      </c>
      <c r="N177" s="178">
        <v>1.2214551248008496E-2</v>
      </c>
      <c r="O177" s="178">
        <v>0.12055231014338821</v>
      </c>
      <c r="P177" s="178" t="s">
        <v>878</v>
      </c>
      <c r="Q177" s="191">
        <v>0.96176314391927775</v>
      </c>
      <c r="R177" s="244">
        <v>1.6463090812533193E-2</v>
      </c>
      <c r="S177" s="244">
        <v>4.7796070100902819E-3</v>
      </c>
      <c r="T177" s="244">
        <v>9.5592140201805637E-3</v>
      </c>
      <c r="U177" s="244">
        <v>7.4349442379182153E-3</v>
      </c>
      <c r="V177" s="245">
        <v>0</v>
      </c>
      <c r="W177" s="86"/>
      <c r="X177" s="172"/>
    </row>
    <row r="178" spans="1:24" x14ac:dyDescent="0.25">
      <c r="A178" s="43"/>
      <c r="B178" s="51"/>
      <c r="C178" s="224" t="s">
        <v>31</v>
      </c>
      <c r="D178" s="188">
        <v>6241</v>
      </c>
      <c r="E178" s="178">
        <v>6.3771831437269666E-2</v>
      </c>
      <c r="F178" s="244">
        <v>0.21919564172408268</v>
      </c>
      <c r="G178" s="244">
        <v>0.39849383111680825</v>
      </c>
      <c r="H178" s="244">
        <v>0.3177375420605672</v>
      </c>
      <c r="I178" s="190">
        <v>8.0115366127223194E-4</v>
      </c>
      <c r="J178" s="178">
        <v>0.55904502483576346</v>
      </c>
      <c r="K178" s="178">
        <v>8.0115366127223198E-2</v>
      </c>
      <c r="L178" s="178">
        <v>9.8381669604230101E-2</v>
      </c>
      <c r="M178" s="178">
        <v>3.781445281204935E-2</v>
      </c>
      <c r="N178" s="178">
        <v>3.6692837686268229E-2</v>
      </c>
      <c r="O178" s="178">
        <v>0.16663996154462424</v>
      </c>
      <c r="P178" s="178">
        <v>2.1310687389841369E-2</v>
      </c>
      <c r="Q178" s="191">
        <v>0.93686909149174813</v>
      </c>
      <c r="R178" s="244">
        <v>3.0443839128344818E-2</v>
      </c>
      <c r="S178" s="244">
        <v>6.8899214869411951E-3</v>
      </c>
      <c r="T178" s="244">
        <v>4.0057683063611602E-3</v>
      </c>
      <c r="U178" s="244">
        <v>2.1470918122095818E-2</v>
      </c>
      <c r="V178" s="245" t="s">
        <v>878</v>
      </c>
      <c r="W178" s="86"/>
      <c r="X178" s="172"/>
    </row>
    <row r="179" spans="1:24" x14ac:dyDescent="0.25">
      <c r="A179" s="43"/>
      <c r="B179" s="51"/>
      <c r="C179" s="224" t="s">
        <v>50</v>
      </c>
      <c r="D179" s="188">
        <v>1632</v>
      </c>
      <c r="E179" s="178">
        <v>5.4534313725490197E-2</v>
      </c>
      <c r="F179" s="244">
        <v>0.19914215686274508</v>
      </c>
      <c r="G179" s="244">
        <v>0.39950980392156865</v>
      </c>
      <c r="H179" s="244">
        <v>0.34375</v>
      </c>
      <c r="I179" s="190">
        <v>3.0637254901960788E-3</v>
      </c>
      <c r="J179" s="178">
        <v>0.75796568627450978</v>
      </c>
      <c r="K179" s="178">
        <v>5.5147058823529415E-3</v>
      </c>
      <c r="L179" s="178" t="s">
        <v>878</v>
      </c>
      <c r="M179" s="178">
        <v>4.9019607843137254E-3</v>
      </c>
      <c r="N179" s="178" t="s">
        <v>878</v>
      </c>
      <c r="O179" s="178">
        <v>0.22732843137254904</v>
      </c>
      <c r="P179" s="178" t="s">
        <v>878</v>
      </c>
      <c r="Q179" s="191">
        <v>0.97303921568627449</v>
      </c>
      <c r="R179" s="244">
        <v>1.5931372549019607E-2</v>
      </c>
      <c r="S179" s="244">
        <v>3.6764705882352945E-3</v>
      </c>
      <c r="T179" s="244" t="s">
        <v>878</v>
      </c>
      <c r="U179" s="244">
        <v>4.2892156862745093E-3</v>
      </c>
      <c r="V179" s="245" t="s">
        <v>878</v>
      </c>
      <c r="W179" s="86"/>
      <c r="X179" s="172"/>
    </row>
    <row r="180" spans="1:24" x14ac:dyDescent="0.25">
      <c r="A180" s="43"/>
      <c r="B180" s="51"/>
      <c r="C180" s="224" t="s">
        <v>24</v>
      </c>
      <c r="D180" s="188">
        <v>3549</v>
      </c>
      <c r="E180" s="178">
        <v>6.3679909833755988E-2</v>
      </c>
      <c r="F180" s="244">
        <v>0.21921668075514231</v>
      </c>
      <c r="G180" s="244">
        <v>0.39278670047900816</v>
      </c>
      <c r="H180" s="244">
        <v>0.32431670893209358</v>
      </c>
      <c r="I180" s="190">
        <v>0</v>
      </c>
      <c r="J180" s="178">
        <v>0.81544096928712306</v>
      </c>
      <c r="K180" s="178">
        <v>5.9171597633136092E-2</v>
      </c>
      <c r="L180" s="178">
        <v>1.4088475626937165E-2</v>
      </c>
      <c r="M180" s="178">
        <v>7.3260073260073251E-3</v>
      </c>
      <c r="N180" s="178">
        <v>7.6077768385460695E-3</v>
      </c>
      <c r="O180" s="178">
        <v>9.5801634263172716E-2</v>
      </c>
      <c r="P180" s="178" t="s">
        <v>878</v>
      </c>
      <c r="Q180" s="191">
        <v>0.95407156945618476</v>
      </c>
      <c r="R180" s="244">
        <v>1.8315018315018316E-2</v>
      </c>
      <c r="S180" s="244">
        <v>7.889546351084813E-3</v>
      </c>
      <c r="T180" s="244">
        <v>4.7900817131586362E-3</v>
      </c>
      <c r="U180" s="244">
        <v>1.4370245139475908E-2</v>
      </c>
      <c r="V180" s="245" t="s">
        <v>878</v>
      </c>
      <c r="W180" s="86"/>
      <c r="X180" s="172"/>
    </row>
    <row r="181" spans="1:24" x14ac:dyDescent="0.25">
      <c r="A181" s="43"/>
      <c r="B181" s="51"/>
      <c r="C181" s="224" t="s">
        <v>21</v>
      </c>
      <c r="D181" s="188">
        <v>2436</v>
      </c>
      <c r="E181" s="178">
        <v>6.6091954022988508E-2</v>
      </c>
      <c r="F181" s="244">
        <v>0.21182266009852216</v>
      </c>
      <c r="G181" s="244">
        <v>0.41174055829228245</v>
      </c>
      <c r="H181" s="244">
        <v>0.31034482758620691</v>
      </c>
      <c r="I181" s="190">
        <v>0</v>
      </c>
      <c r="J181" s="178">
        <v>0.82471264367816088</v>
      </c>
      <c r="K181" s="178">
        <v>3.4893267651888341E-2</v>
      </c>
      <c r="L181" s="178">
        <v>1.1494252873563218E-2</v>
      </c>
      <c r="M181" s="178">
        <v>2.1346469622331693E-2</v>
      </c>
      <c r="N181" s="178">
        <v>4.9261083743842365E-3</v>
      </c>
      <c r="O181" s="178">
        <v>0.10221674876847291</v>
      </c>
      <c r="P181" s="178" t="s">
        <v>878</v>
      </c>
      <c r="Q181" s="191">
        <v>0.96346469622331699</v>
      </c>
      <c r="R181" s="244">
        <v>1.5599343185550084E-2</v>
      </c>
      <c r="S181" s="244">
        <v>7.3891625615763543E-3</v>
      </c>
      <c r="T181" s="244">
        <v>4.9261083743842365E-3</v>
      </c>
      <c r="U181" s="244">
        <v>8.6206896551724137E-3</v>
      </c>
      <c r="V181" s="245">
        <v>0</v>
      </c>
      <c r="W181" s="86"/>
      <c r="X181" s="172"/>
    </row>
    <row r="182" spans="1:24" x14ac:dyDescent="0.25">
      <c r="A182" s="43"/>
      <c r="B182" s="51"/>
      <c r="C182" s="224" t="s">
        <v>110</v>
      </c>
      <c r="D182" s="188">
        <v>2261</v>
      </c>
      <c r="E182" s="178">
        <v>6.6784608580274213E-2</v>
      </c>
      <c r="F182" s="244">
        <v>0.20610349402919062</v>
      </c>
      <c r="G182" s="244">
        <v>0.41397611676249446</v>
      </c>
      <c r="H182" s="244">
        <v>0.31048208757187085</v>
      </c>
      <c r="I182" s="190">
        <v>2.6536930561698365E-3</v>
      </c>
      <c r="J182" s="178">
        <v>0.86245024325519681</v>
      </c>
      <c r="K182" s="178">
        <v>9.2879256965944269E-3</v>
      </c>
      <c r="L182" s="178">
        <v>1.3710747456877488E-2</v>
      </c>
      <c r="M182" s="178">
        <v>1.9902697921273773E-2</v>
      </c>
      <c r="N182" s="178">
        <v>2.6536930561698365E-3</v>
      </c>
      <c r="O182" s="178">
        <v>9.1552410437859347E-2</v>
      </c>
      <c r="P182" s="178" t="s">
        <v>878</v>
      </c>
      <c r="Q182" s="191">
        <v>0.96682883679787712</v>
      </c>
      <c r="R182" s="244">
        <v>1.3710747456877488E-2</v>
      </c>
      <c r="S182" s="244">
        <v>9.7302078726227339E-3</v>
      </c>
      <c r="T182" s="244">
        <v>5.307386112339673E-3</v>
      </c>
      <c r="U182" s="244">
        <v>3.5382574082264483E-3</v>
      </c>
      <c r="V182" s="245" t="s">
        <v>878</v>
      </c>
      <c r="W182" s="86"/>
      <c r="X182" s="172"/>
    </row>
    <row r="183" spans="1:24" x14ac:dyDescent="0.25">
      <c r="A183" s="43"/>
      <c r="B183" s="51"/>
      <c r="C183" s="224" t="s">
        <v>69</v>
      </c>
      <c r="D183" s="188">
        <v>2985</v>
      </c>
      <c r="E183" s="178">
        <v>5.7286432160804021E-2</v>
      </c>
      <c r="F183" s="244">
        <v>0.1966499162479062</v>
      </c>
      <c r="G183" s="244">
        <v>0.39664991624790619</v>
      </c>
      <c r="H183" s="244">
        <v>0.34606365159128977</v>
      </c>
      <c r="I183" s="190">
        <v>3.3500837520938024E-3</v>
      </c>
      <c r="J183" s="178">
        <v>0.59363484087102181</v>
      </c>
      <c r="K183" s="178">
        <v>7.9396984924623118E-2</v>
      </c>
      <c r="L183" s="178">
        <v>2.1105527638190954E-2</v>
      </c>
      <c r="M183" s="178">
        <v>2.1440536013400333E-2</v>
      </c>
      <c r="N183" s="178">
        <v>2.4120603015075376E-2</v>
      </c>
      <c r="O183" s="178">
        <v>0.25963149078726966</v>
      </c>
      <c r="P183" s="178" t="s">
        <v>878</v>
      </c>
      <c r="Q183" s="191">
        <v>0.93835845896147407</v>
      </c>
      <c r="R183" s="244">
        <v>3.6180904522613064E-2</v>
      </c>
      <c r="S183" s="244">
        <v>4.3551088777219436E-3</v>
      </c>
      <c r="T183" s="244">
        <v>4.6901172529313232E-3</v>
      </c>
      <c r="U183" s="244">
        <v>1.273031825795645E-2</v>
      </c>
      <c r="V183" s="245">
        <v>3.6850921273031828E-3</v>
      </c>
      <c r="W183" s="86"/>
      <c r="X183" s="172"/>
    </row>
    <row r="184" spans="1:24" x14ac:dyDescent="0.25">
      <c r="A184" s="57"/>
      <c r="B184" s="305"/>
      <c r="C184" s="225" t="s">
        <v>11</v>
      </c>
      <c r="D184" s="188">
        <v>2857</v>
      </c>
      <c r="E184" s="178">
        <v>5.3202660133006646E-2</v>
      </c>
      <c r="F184" s="244">
        <v>0.21036051802590131</v>
      </c>
      <c r="G184" s="244">
        <v>0.38781939096954848</v>
      </c>
      <c r="H184" s="244">
        <v>0.3465173258662933</v>
      </c>
      <c r="I184" s="190">
        <v>2.1001050052502626E-3</v>
      </c>
      <c r="J184" s="178">
        <v>0.72593629681484073</v>
      </c>
      <c r="K184" s="178">
        <v>8.2604130206510321E-2</v>
      </c>
      <c r="L184" s="178">
        <v>1.4000700035001749E-2</v>
      </c>
      <c r="M184" s="178">
        <v>2.7301365068253411E-2</v>
      </c>
      <c r="N184" s="178">
        <v>1.1900595029751488E-2</v>
      </c>
      <c r="O184" s="178">
        <v>0.1375568778438922</v>
      </c>
      <c r="P184" s="178" t="s">
        <v>878</v>
      </c>
      <c r="Q184" s="191">
        <v>0.94434721736086802</v>
      </c>
      <c r="R184" s="244">
        <v>2.5201260063003147E-2</v>
      </c>
      <c r="S184" s="244">
        <v>5.250262513125656E-3</v>
      </c>
      <c r="T184" s="244">
        <v>5.6002800140006999E-3</v>
      </c>
      <c r="U184" s="244">
        <v>1.7850892544627229E-2</v>
      </c>
      <c r="V184" s="245">
        <v>1.7500875043752187E-3</v>
      </c>
      <c r="W184" s="86"/>
      <c r="X184" s="172"/>
    </row>
    <row r="185" spans="1:24" x14ac:dyDescent="0.25">
      <c r="A185" s="55"/>
      <c r="B185" s="304"/>
      <c r="C185" s="227" t="s">
        <v>410</v>
      </c>
      <c r="D185" s="188">
        <v>27012</v>
      </c>
      <c r="E185" s="178">
        <v>6.1454168517695834E-2</v>
      </c>
      <c r="F185" s="244">
        <v>0.2115356138012735</v>
      </c>
      <c r="G185" s="244">
        <v>0.40200651562268619</v>
      </c>
      <c r="H185" s="244">
        <v>0.32378202280467938</v>
      </c>
      <c r="I185" s="190">
        <v>1.2216792536650378E-3</v>
      </c>
      <c r="J185" s="178">
        <v>0.71475640456093581</v>
      </c>
      <c r="K185" s="178">
        <v>5.6012142751369759E-2</v>
      </c>
      <c r="L185" s="178">
        <v>3.3725751517843919E-2</v>
      </c>
      <c r="M185" s="178">
        <v>2.2804679401747369E-2</v>
      </c>
      <c r="N185" s="178">
        <v>1.5622686213534725E-2</v>
      </c>
      <c r="O185" s="178">
        <v>0.15104398045313194</v>
      </c>
      <c r="P185" s="178">
        <v>6.0343551014363983E-3</v>
      </c>
      <c r="Q185" s="191">
        <v>0.95298385902561822</v>
      </c>
      <c r="R185" s="244">
        <v>2.2027247149415077E-2</v>
      </c>
      <c r="S185" s="244">
        <v>5.9973345179920035E-3</v>
      </c>
      <c r="T185" s="244">
        <v>4.7386346808825711E-3</v>
      </c>
      <c r="U185" s="244">
        <v>1.3031245372427069E-2</v>
      </c>
      <c r="V185" s="245">
        <v>1.2216792536650378E-3</v>
      </c>
      <c r="W185" s="86"/>
      <c r="X185" s="172"/>
    </row>
    <row r="186" spans="1:24" x14ac:dyDescent="0.25">
      <c r="A186" s="43"/>
      <c r="B186" s="51"/>
      <c r="C186" s="224" t="s">
        <v>5</v>
      </c>
      <c r="D186" s="188">
        <v>1427</v>
      </c>
      <c r="E186" s="178">
        <v>5.6061667834618086E-2</v>
      </c>
      <c r="F186" s="244">
        <v>0.23265592151366501</v>
      </c>
      <c r="G186" s="244">
        <v>0.43447792571829014</v>
      </c>
      <c r="H186" s="244">
        <v>0.2768044849334268</v>
      </c>
      <c r="I186" s="190">
        <v>0</v>
      </c>
      <c r="J186" s="178">
        <v>0.89348283111422555</v>
      </c>
      <c r="K186" s="178">
        <v>1.5416958654519973E-2</v>
      </c>
      <c r="L186" s="178">
        <v>1.051156271899089E-2</v>
      </c>
      <c r="M186" s="178">
        <v>2.6629292221443591E-2</v>
      </c>
      <c r="N186" s="178">
        <v>4.2046250875963555E-3</v>
      </c>
      <c r="O186" s="178">
        <v>4.9754730203223546E-2</v>
      </c>
      <c r="P186" s="178">
        <v>0</v>
      </c>
      <c r="Q186" s="191">
        <v>0.96215837421163286</v>
      </c>
      <c r="R186" s="244">
        <v>1.8220042046250873E-2</v>
      </c>
      <c r="S186" s="244">
        <v>4.2046250875963555E-3</v>
      </c>
      <c r="T186" s="244">
        <v>7.7084793272599863E-3</v>
      </c>
      <c r="U186" s="244">
        <v>7.7084793272599863E-3</v>
      </c>
      <c r="V186" s="245">
        <v>0</v>
      </c>
      <c r="W186" s="86"/>
      <c r="X186" s="172"/>
    </row>
    <row r="187" spans="1:24" x14ac:dyDescent="0.25">
      <c r="A187" s="57"/>
      <c r="B187" s="305"/>
      <c r="C187" s="225" t="s">
        <v>360</v>
      </c>
      <c r="D187" s="188">
        <v>28439</v>
      </c>
      <c r="E187" s="178">
        <v>6.0999999999999999E-2</v>
      </c>
      <c r="F187" s="244">
        <v>0.21299999999999999</v>
      </c>
      <c r="G187" s="244">
        <v>0.40399999999999997</v>
      </c>
      <c r="H187" s="244">
        <v>0.32100000000000001</v>
      </c>
      <c r="I187" s="190">
        <v>1E-3</v>
      </c>
      <c r="J187" s="178">
        <v>0.72400000000000009</v>
      </c>
      <c r="K187" s="178">
        <v>5.4000000000000006E-2</v>
      </c>
      <c r="L187" s="178">
        <v>3.3000000000000002E-2</v>
      </c>
      <c r="M187" s="178">
        <v>2.3E-2</v>
      </c>
      <c r="N187" s="178">
        <v>1.4999999999999999E-2</v>
      </c>
      <c r="O187" s="178">
        <v>0.14599999999999999</v>
      </c>
      <c r="P187" s="178">
        <v>6.0000000000000001E-3</v>
      </c>
      <c r="Q187" s="191">
        <v>0.95299999999999996</v>
      </c>
      <c r="R187" s="244">
        <v>2.2000000000000002E-2</v>
      </c>
      <c r="S187" s="244">
        <v>6.0000000000000001E-3</v>
      </c>
      <c r="T187" s="244">
        <v>5.0000000000000001E-3</v>
      </c>
      <c r="U187" s="244">
        <v>1.2999999999999998E-2</v>
      </c>
      <c r="V187" s="245">
        <v>1E-3</v>
      </c>
      <c r="W187" s="86"/>
      <c r="X187" s="306"/>
    </row>
    <row r="188" spans="1:24" x14ac:dyDescent="0.25">
      <c r="B188" s="303"/>
      <c r="C188" s="303"/>
      <c r="D188" s="86"/>
      <c r="E188" s="86"/>
      <c r="F188" s="86"/>
      <c r="G188" s="86"/>
      <c r="H188" s="86"/>
      <c r="I188" s="86"/>
      <c r="J188" s="86"/>
      <c r="K188" s="86"/>
      <c r="L188" s="86"/>
      <c r="M188" s="86"/>
      <c r="N188" s="86"/>
      <c r="O188" s="86"/>
      <c r="P188" s="86"/>
      <c r="Q188" s="86"/>
      <c r="R188" s="86"/>
      <c r="S188" s="86"/>
      <c r="T188" s="86"/>
      <c r="U188" s="86"/>
      <c r="V188" s="86"/>
      <c r="W188" s="86"/>
      <c r="X188" s="86"/>
    </row>
  </sheetData>
  <mergeCells count="7">
    <mergeCell ref="Q1:V1"/>
    <mergeCell ref="A1:A2"/>
    <mergeCell ref="B1:B2"/>
    <mergeCell ref="C1:C2"/>
    <mergeCell ref="D1:D2"/>
    <mergeCell ref="E1:I1"/>
    <mergeCell ref="J1:P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92"/>
  <sheetViews>
    <sheetView zoomScaleNormal="100" workbookViewId="0">
      <pane xSplit="3" ySplit="2" topLeftCell="D171" activePane="bottomRight" state="frozen"/>
      <selection pane="topRight" activeCell="D1" sqref="D1"/>
      <selection pane="bottomLeft" activeCell="A3" sqref="A3"/>
      <selection pane="bottomRight" activeCell="B172" sqref="B172:R192"/>
    </sheetView>
  </sheetViews>
  <sheetFormatPr defaultRowHeight="15" x14ac:dyDescent="0.25"/>
  <cols>
    <col min="1" max="1" width="8.85546875" customWidth="1"/>
    <col min="2" max="2" width="24.28515625" customWidth="1"/>
    <col min="3" max="3" width="22.42578125" customWidth="1"/>
    <col min="4" max="4" width="12.7109375" style="42" customWidth="1"/>
    <col min="5" max="5" width="21.5703125" style="42" customWidth="1"/>
    <col min="6" max="6" width="14.140625" style="42" customWidth="1"/>
    <col min="7" max="7" width="12.42578125" style="42" customWidth="1"/>
    <col min="8" max="8" width="11.28515625" style="42" bestFit="1" customWidth="1"/>
    <col min="9" max="9" width="11.28515625" style="42" customWidth="1"/>
    <col min="10" max="10" width="12" style="86" bestFit="1" customWidth="1"/>
    <col min="11" max="11" width="13.28515625" style="42" bestFit="1" customWidth="1"/>
    <col min="12" max="12" width="12.7109375" style="42" customWidth="1"/>
    <col min="13" max="13" width="9.140625" style="86" bestFit="1" customWidth="1"/>
    <col min="14" max="14" width="15.5703125" style="42" customWidth="1"/>
    <col min="15" max="15" width="12.7109375" style="86" bestFit="1" customWidth="1"/>
    <col min="16" max="16" width="15.7109375" style="86" bestFit="1" customWidth="1"/>
    <col min="17" max="17" width="12.28515625" style="86" customWidth="1"/>
    <col min="18" max="18" width="21.140625" style="105" customWidth="1"/>
  </cols>
  <sheetData>
    <row r="1" spans="1:20" s="24" customFormat="1" ht="15" customHeight="1" x14ac:dyDescent="0.25">
      <c r="A1" s="333" t="s">
        <v>0</v>
      </c>
      <c r="B1" s="349" t="s">
        <v>1</v>
      </c>
      <c r="C1" s="351" t="s">
        <v>2</v>
      </c>
      <c r="D1" s="353" t="s">
        <v>915</v>
      </c>
      <c r="E1" s="354"/>
      <c r="F1" s="353" t="s">
        <v>418</v>
      </c>
      <c r="G1" s="355"/>
      <c r="H1" s="355"/>
      <c r="I1" s="355"/>
      <c r="J1" s="355"/>
      <c r="K1" s="355"/>
      <c r="L1" s="355"/>
      <c r="M1" s="355"/>
      <c r="N1" s="354"/>
      <c r="O1" s="346" t="s">
        <v>912</v>
      </c>
      <c r="P1" s="347"/>
      <c r="Q1" s="348"/>
      <c r="R1" s="343" t="s">
        <v>915</v>
      </c>
      <c r="S1" s="344"/>
      <c r="T1" s="345"/>
    </row>
    <row r="2" spans="1:20" s="24" customFormat="1" ht="45.75" customHeight="1" x14ac:dyDescent="0.25">
      <c r="A2" s="334"/>
      <c r="B2" s="350"/>
      <c r="C2" s="352"/>
      <c r="D2" s="268" t="s">
        <v>932</v>
      </c>
      <c r="E2" s="70" t="s">
        <v>926</v>
      </c>
      <c r="F2" s="268" t="s">
        <v>906</v>
      </c>
      <c r="G2" s="269" t="s">
        <v>907</v>
      </c>
      <c r="H2" s="177" t="s">
        <v>886</v>
      </c>
      <c r="I2" s="269" t="s">
        <v>420</v>
      </c>
      <c r="J2" s="270" t="s">
        <v>908</v>
      </c>
      <c r="K2" s="269" t="s">
        <v>909</v>
      </c>
      <c r="L2" s="269" t="s">
        <v>910</v>
      </c>
      <c r="M2" s="270" t="s">
        <v>911</v>
      </c>
      <c r="N2" s="70" t="s">
        <v>424</v>
      </c>
      <c r="O2" s="271" t="s">
        <v>363</v>
      </c>
      <c r="P2" s="177" t="s">
        <v>425</v>
      </c>
      <c r="Q2" s="293" t="s">
        <v>426</v>
      </c>
      <c r="R2" s="293" t="s">
        <v>914</v>
      </c>
    </row>
    <row r="3" spans="1:20" x14ac:dyDescent="0.25">
      <c r="A3" s="71" t="s">
        <v>3</v>
      </c>
      <c r="B3" s="72" t="s">
        <v>4</v>
      </c>
      <c r="C3" s="73" t="s">
        <v>5</v>
      </c>
      <c r="D3" s="43">
        <v>104</v>
      </c>
      <c r="E3" s="47">
        <v>1</v>
      </c>
      <c r="F3" s="43">
        <v>49</v>
      </c>
      <c r="G3" s="47">
        <v>0.89795918367346939</v>
      </c>
      <c r="H3" s="47">
        <v>0.875</v>
      </c>
      <c r="I3" s="47">
        <v>1</v>
      </c>
      <c r="J3" s="47">
        <v>0.83673469387755106</v>
      </c>
      <c r="K3" s="47">
        <v>0.75510204081632648</v>
      </c>
      <c r="L3" s="47">
        <v>0.91836734693877542</v>
      </c>
      <c r="M3" s="158">
        <v>0.55102040816326525</v>
      </c>
      <c r="N3" s="47">
        <v>1</v>
      </c>
      <c r="O3" s="272">
        <v>8</v>
      </c>
      <c r="P3" s="244">
        <v>1</v>
      </c>
      <c r="Q3" s="245">
        <v>0.75</v>
      </c>
      <c r="R3" s="178">
        <v>0.32692307692307693</v>
      </c>
      <c r="S3" s="156"/>
      <c r="T3" s="113"/>
    </row>
    <row r="4" spans="1:20" x14ac:dyDescent="0.25">
      <c r="A4" s="74" t="s">
        <v>6</v>
      </c>
      <c r="B4" s="75" t="s">
        <v>7</v>
      </c>
      <c r="C4" s="76" t="s">
        <v>8</v>
      </c>
      <c r="D4" s="43">
        <v>263</v>
      </c>
      <c r="E4" s="47">
        <v>1</v>
      </c>
      <c r="F4" s="43">
        <v>151</v>
      </c>
      <c r="G4" s="47">
        <v>0.98675496688741715</v>
      </c>
      <c r="H4" s="47">
        <v>0.43726235741444869</v>
      </c>
      <c r="I4" s="47">
        <v>0.97338403041825083</v>
      </c>
      <c r="J4" s="158">
        <v>0.83443708609271527</v>
      </c>
      <c r="K4" s="47">
        <v>0.27152317880794702</v>
      </c>
      <c r="L4" s="47">
        <v>0.61589403973509926</v>
      </c>
      <c r="M4" s="158">
        <v>9.9337748344370869E-2</v>
      </c>
      <c r="N4" s="47">
        <v>0.99337748344370869</v>
      </c>
      <c r="O4" s="272">
        <v>23</v>
      </c>
      <c r="P4" s="244">
        <v>0.52173913043478259</v>
      </c>
      <c r="Q4" s="245">
        <v>0.56521739130434778</v>
      </c>
      <c r="R4" s="178">
        <v>0.4220532319391635</v>
      </c>
      <c r="S4" s="156"/>
      <c r="T4" s="113"/>
    </row>
    <row r="5" spans="1:20" x14ac:dyDescent="0.25">
      <c r="A5" s="74" t="s">
        <v>9</v>
      </c>
      <c r="B5" s="75" t="s">
        <v>10</v>
      </c>
      <c r="C5" s="76" t="s">
        <v>11</v>
      </c>
      <c r="D5" s="43">
        <v>144</v>
      </c>
      <c r="E5" s="47">
        <v>1</v>
      </c>
      <c r="F5" s="43">
        <v>81</v>
      </c>
      <c r="G5" s="47">
        <v>1</v>
      </c>
      <c r="H5" s="47">
        <v>0.86111111111111116</v>
      </c>
      <c r="I5" s="47">
        <v>0.99305555555555558</v>
      </c>
      <c r="J5" s="158">
        <v>0.79012345679012341</v>
      </c>
      <c r="K5" s="47">
        <v>0.76543209876543217</v>
      </c>
      <c r="L5" s="47">
        <v>0.65432098765432101</v>
      </c>
      <c r="M5" s="158">
        <v>0.46913580246913583</v>
      </c>
      <c r="N5" s="47">
        <v>0.88888888888888884</v>
      </c>
      <c r="O5" s="272">
        <v>19</v>
      </c>
      <c r="P5" s="244">
        <v>1</v>
      </c>
      <c r="Q5" s="245">
        <v>0.89473684210526316</v>
      </c>
      <c r="R5" s="178">
        <v>0.61805555555555558</v>
      </c>
      <c r="S5" s="156"/>
      <c r="T5" s="113"/>
    </row>
    <row r="6" spans="1:20" x14ac:dyDescent="0.25">
      <c r="A6" s="74" t="s">
        <v>12</v>
      </c>
      <c r="B6" s="75" t="s">
        <v>13</v>
      </c>
      <c r="C6" s="76" t="s">
        <v>14</v>
      </c>
      <c r="D6" s="43">
        <v>198</v>
      </c>
      <c r="E6" s="47">
        <v>1</v>
      </c>
      <c r="F6" s="43">
        <v>121</v>
      </c>
      <c r="G6" s="47">
        <v>0.99173553719008267</v>
      </c>
      <c r="H6" s="47">
        <v>0.60606060606060608</v>
      </c>
      <c r="I6" s="47">
        <v>1</v>
      </c>
      <c r="J6" s="158">
        <v>0.52066115702479332</v>
      </c>
      <c r="K6" s="47">
        <v>0.42975206611570249</v>
      </c>
      <c r="L6" s="47">
        <v>0.74380165289256195</v>
      </c>
      <c r="M6" s="158">
        <v>0.23966942148760331</v>
      </c>
      <c r="N6" s="47">
        <v>1</v>
      </c>
      <c r="O6" s="272">
        <v>17</v>
      </c>
      <c r="P6" s="244">
        <v>0.41176470588235298</v>
      </c>
      <c r="Q6" s="245">
        <v>0.41176470588235298</v>
      </c>
      <c r="R6" s="178">
        <v>0.3383838383838384</v>
      </c>
      <c r="S6" s="156"/>
      <c r="T6" s="113"/>
    </row>
    <row r="7" spans="1:20" x14ac:dyDescent="0.25">
      <c r="A7" s="74" t="s">
        <v>15</v>
      </c>
      <c r="B7" s="75" t="s">
        <v>16</v>
      </c>
      <c r="C7" s="76" t="s">
        <v>14</v>
      </c>
      <c r="D7" s="43">
        <v>197</v>
      </c>
      <c r="E7" s="47">
        <v>1</v>
      </c>
      <c r="F7" s="43">
        <v>119</v>
      </c>
      <c r="G7" s="47">
        <v>0.89915966386554613</v>
      </c>
      <c r="H7" s="47">
        <v>0.86294416243654826</v>
      </c>
      <c r="I7" s="47">
        <v>0.98984771573604069</v>
      </c>
      <c r="J7" s="158">
        <v>0.82352941176470595</v>
      </c>
      <c r="K7" s="47">
        <v>0.72268907563025209</v>
      </c>
      <c r="L7" s="47">
        <v>0.7899159663865547</v>
      </c>
      <c r="M7" s="158">
        <v>0.51260504201680679</v>
      </c>
      <c r="N7" s="47">
        <v>0.27731092436974791</v>
      </c>
      <c r="O7" s="272">
        <v>31</v>
      </c>
      <c r="P7" s="244">
        <v>0.93548387096774188</v>
      </c>
      <c r="Q7" s="245">
        <v>0.58064516129032251</v>
      </c>
      <c r="R7" s="178">
        <v>0.59390862944162437</v>
      </c>
      <c r="S7" s="156"/>
      <c r="T7" s="113"/>
    </row>
    <row r="8" spans="1:20" x14ac:dyDescent="0.25">
      <c r="A8" s="74" t="s">
        <v>17</v>
      </c>
      <c r="B8" s="75" t="s">
        <v>18</v>
      </c>
      <c r="C8" s="76" t="s">
        <v>11</v>
      </c>
      <c r="D8" s="43">
        <v>135</v>
      </c>
      <c r="E8" s="47">
        <v>1</v>
      </c>
      <c r="F8" s="43">
        <v>85</v>
      </c>
      <c r="G8" s="47">
        <v>1</v>
      </c>
      <c r="H8" s="47">
        <v>0.9555555555555556</v>
      </c>
      <c r="I8" s="47">
        <v>1</v>
      </c>
      <c r="J8" s="158">
        <v>0.83529411764705885</v>
      </c>
      <c r="K8" s="47">
        <v>0.90588235294117647</v>
      </c>
      <c r="L8" s="47">
        <v>0.88235294117647056</v>
      </c>
      <c r="M8" s="158">
        <v>0.69411764705882351</v>
      </c>
      <c r="N8" s="47">
        <v>1</v>
      </c>
      <c r="O8" s="272">
        <v>21</v>
      </c>
      <c r="P8" s="244">
        <v>1</v>
      </c>
      <c r="Q8" s="245">
        <v>0.95238095238095244</v>
      </c>
      <c r="R8" s="178">
        <v>0.63703703703703707</v>
      </c>
      <c r="S8" s="156"/>
      <c r="T8" s="113"/>
    </row>
    <row r="9" spans="1:20" x14ac:dyDescent="0.25">
      <c r="A9" s="74" t="s">
        <v>19</v>
      </c>
      <c r="B9" s="75" t="s">
        <v>20</v>
      </c>
      <c r="C9" s="76" t="s">
        <v>21</v>
      </c>
      <c r="D9" s="43">
        <v>302</v>
      </c>
      <c r="E9" s="47">
        <v>1</v>
      </c>
      <c r="F9" s="43">
        <v>180</v>
      </c>
      <c r="G9" s="47">
        <v>0.91111111111111109</v>
      </c>
      <c r="H9" s="47">
        <v>0.83774834437086099</v>
      </c>
      <c r="I9" s="47">
        <v>0.97682119205298013</v>
      </c>
      <c r="J9" s="158">
        <v>0.57777777777777783</v>
      </c>
      <c r="K9" s="47">
        <v>0.8833333333333333</v>
      </c>
      <c r="L9" s="47">
        <v>0.6777777777777777</v>
      </c>
      <c r="M9" s="158">
        <v>0.37222222222222223</v>
      </c>
      <c r="N9" s="47">
        <v>0.45</v>
      </c>
      <c r="O9" s="272">
        <v>33</v>
      </c>
      <c r="P9" s="244" t="s">
        <v>878</v>
      </c>
      <c r="Q9" s="245" t="s">
        <v>878</v>
      </c>
      <c r="R9" s="178">
        <v>0.56953642384105962</v>
      </c>
      <c r="S9" s="156"/>
      <c r="T9" s="113"/>
    </row>
    <row r="10" spans="1:20" x14ac:dyDescent="0.25">
      <c r="A10" s="74" t="s">
        <v>22</v>
      </c>
      <c r="B10" s="75" t="s">
        <v>23</v>
      </c>
      <c r="C10" s="76" t="s">
        <v>24</v>
      </c>
      <c r="D10" s="43">
        <v>78</v>
      </c>
      <c r="E10" s="47">
        <v>1</v>
      </c>
      <c r="F10" s="43">
        <v>41</v>
      </c>
      <c r="G10" s="47">
        <v>1</v>
      </c>
      <c r="H10" s="47">
        <v>0.76923076923076916</v>
      </c>
      <c r="I10" s="47">
        <v>1</v>
      </c>
      <c r="J10" s="158">
        <v>0.63414634146341464</v>
      </c>
      <c r="K10" s="47">
        <v>0.73170731707317072</v>
      </c>
      <c r="L10" s="47">
        <v>0.78048780487804881</v>
      </c>
      <c r="M10" s="158">
        <v>0.34146341463414637</v>
      </c>
      <c r="N10" s="47">
        <v>1</v>
      </c>
      <c r="O10" s="272">
        <v>5</v>
      </c>
      <c r="P10" s="244">
        <v>1</v>
      </c>
      <c r="Q10" s="245" t="s">
        <v>878</v>
      </c>
      <c r="R10" s="178">
        <v>8.9743589743589744E-2</v>
      </c>
      <c r="S10" s="156"/>
      <c r="T10" s="113"/>
    </row>
    <row r="11" spans="1:20" x14ac:dyDescent="0.25">
      <c r="A11" s="74" t="s">
        <v>25</v>
      </c>
      <c r="B11" s="75" t="s">
        <v>26</v>
      </c>
      <c r="C11" s="76" t="s">
        <v>8</v>
      </c>
      <c r="D11" s="43">
        <v>116</v>
      </c>
      <c r="E11" s="47">
        <v>1</v>
      </c>
      <c r="F11" s="43">
        <v>51</v>
      </c>
      <c r="G11" s="47">
        <v>0.82352941176470595</v>
      </c>
      <c r="H11" s="47">
        <v>0.67241379310344829</v>
      </c>
      <c r="I11" s="47">
        <v>1</v>
      </c>
      <c r="J11" s="158">
        <v>0.43137254901960786</v>
      </c>
      <c r="K11" s="47">
        <v>0.80392156862745101</v>
      </c>
      <c r="L11" s="47">
        <v>0.60784313725490191</v>
      </c>
      <c r="M11" s="158">
        <v>0.17647058823529413</v>
      </c>
      <c r="N11" s="47">
        <v>1</v>
      </c>
      <c r="O11" s="272">
        <v>15</v>
      </c>
      <c r="P11" s="244">
        <v>1</v>
      </c>
      <c r="Q11" s="245">
        <v>0.8</v>
      </c>
      <c r="R11" s="178">
        <v>0.42241379310344823</v>
      </c>
      <c r="S11" s="156"/>
      <c r="T11" s="113"/>
    </row>
    <row r="12" spans="1:20" x14ac:dyDescent="0.25">
      <c r="A12" s="74" t="s">
        <v>27</v>
      </c>
      <c r="B12" s="75" t="s">
        <v>28</v>
      </c>
      <c r="C12" s="76" t="s">
        <v>5</v>
      </c>
      <c r="D12" s="43">
        <v>101</v>
      </c>
      <c r="E12" s="47">
        <v>1</v>
      </c>
      <c r="F12" s="43">
        <v>61</v>
      </c>
      <c r="G12" s="47">
        <v>0.77049180327868849</v>
      </c>
      <c r="H12" s="47">
        <v>0.76237623762376228</v>
      </c>
      <c r="I12" s="47">
        <v>1</v>
      </c>
      <c r="J12" s="158">
        <v>0.60655737704918034</v>
      </c>
      <c r="K12" s="47">
        <v>0.49180327868852458</v>
      </c>
      <c r="L12" s="47">
        <v>0.73770491803278693</v>
      </c>
      <c r="M12" s="158">
        <v>0.39344262295081966</v>
      </c>
      <c r="N12" s="47">
        <v>0.75409836065573765</v>
      </c>
      <c r="O12" s="272">
        <v>12</v>
      </c>
      <c r="P12" s="244">
        <v>0.91666666666666674</v>
      </c>
      <c r="Q12" s="245">
        <v>0.66666666666666674</v>
      </c>
      <c r="R12" s="178">
        <v>0.24752475247524752</v>
      </c>
      <c r="S12" s="156"/>
      <c r="T12" s="113"/>
    </row>
    <row r="13" spans="1:20" x14ac:dyDescent="0.25">
      <c r="A13" s="74" t="s">
        <v>29</v>
      </c>
      <c r="B13" s="75" t="s">
        <v>30</v>
      </c>
      <c r="C13" s="76" t="s">
        <v>31</v>
      </c>
      <c r="D13" s="43">
        <v>82</v>
      </c>
      <c r="E13" s="47">
        <v>1</v>
      </c>
      <c r="F13" s="43">
        <v>52</v>
      </c>
      <c r="G13" s="47">
        <v>0.94230769230769229</v>
      </c>
      <c r="H13" s="47">
        <v>0.71951219512195119</v>
      </c>
      <c r="I13" s="47">
        <v>0.98780487804878048</v>
      </c>
      <c r="J13" s="158">
        <v>0.59615384615384615</v>
      </c>
      <c r="K13" s="47">
        <v>0.65384615384615385</v>
      </c>
      <c r="L13" s="47">
        <v>0.96153846153846156</v>
      </c>
      <c r="M13" s="158">
        <v>0.34615384615384615</v>
      </c>
      <c r="N13" s="47">
        <v>1</v>
      </c>
      <c r="O13" s="272">
        <v>16</v>
      </c>
      <c r="P13" s="244">
        <v>0.8125</v>
      </c>
      <c r="Q13" s="245">
        <v>0.6875</v>
      </c>
      <c r="R13" s="178">
        <v>0.36585365853658536</v>
      </c>
      <c r="S13" s="156"/>
      <c r="T13" s="113"/>
    </row>
    <row r="14" spans="1:20" x14ac:dyDescent="0.25">
      <c r="A14" s="74" t="s">
        <v>32</v>
      </c>
      <c r="B14" s="75" t="s">
        <v>33</v>
      </c>
      <c r="C14" s="76" t="s">
        <v>31</v>
      </c>
      <c r="D14" s="43">
        <v>46</v>
      </c>
      <c r="E14" s="47">
        <v>1</v>
      </c>
      <c r="F14" s="43">
        <v>27</v>
      </c>
      <c r="G14" s="47">
        <v>0.92592592592592593</v>
      </c>
      <c r="H14" s="47">
        <v>0.80434782608695654</v>
      </c>
      <c r="I14" s="47">
        <v>0.86956521739130432</v>
      </c>
      <c r="J14" s="158">
        <v>0.81481481481481477</v>
      </c>
      <c r="K14" s="47">
        <v>0.62962962962962965</v>
      </c>
      <c r="L14" s="47">
        <v>0.96296296296296291</v>
      </c>
      <c r="M14" s="158">
        <v>0.33333333333333337</v>
      </c>
      <c r="N14" s="47">
        <v>1</v>
      </c>
      <c r="O14" s="272">
        <v>5</v>
      </c>
      <c r="P14" s="244" t="s">
        <v>878</v>
      </c>
      <c r="Q14" s="245" t="s">
        <v>878</v>
      </c>
      <c r="R14" s="178">
        <v>0.58695652173913049</v>
      </c>
      <c r="S14" s="156"/>
      <c r="T14" s="113"/>
    </row>
    <row r="15" spans="1:20" x14ac:dyDescent="0.25">
      <c r="A15" s="74" t="s">
        <v>34</v>
      </c>
      <c r="B15" s="75" t="s">
        <v>35</v>
      </c>
      <c r="C15" s="76" t="s">
        <v>24</v>
      </c>
      <c r="D15" s="43">
        <v>94</v>
      </c>
      <c r="E15" s="47">
        <v>0.97872340425531912</v>
      </c>
      <c r="F15" s="43">
        <v>49</v>
      </c>
      <c r="G15" s="47">
        <v>0.93877551020408168</v>
      </c>
      <c r="H15" s="47">
        <v>0.91489361702127647</v>
      </c>
      <c r="I15" s="47">
        <v>0.97872340425531912</v>
      </c>
      <c r="J15" s="158">
        <v>0.79591836734693866</v>
      </c>
      <c r="K15" s="47">
        <v>0.16326530612244899</v>
      </c>
      <c r="L15" s="47">
        <v>0.75510204081632648</v>
      </c>
      <c r="M15" s="158">
        <v>0.12244897959183673</v>
      </c>
      <c r="N15" s="47">
        <v>1</v>
      </c>
      <c r="O15" s="272">
        <v>11</v>
      </c>
      <c r="P15" s="244" t="s">
        <v>878</v>
      </c>
      <c r="Q15" s="245" t="s">
        <v>878</v>
      </c>
      <c r="R15" s="178">
        <v>0.30851063829787234</v>
      </c>
      <c r="S15" s="156"/>
      <c r="T15" s="113"/>
    </row>
    <row r="16" spans="1:20" x14ac:dyDescent="0.25">
      <c r="A16" s="74" t="s">
        <v>36</v>
      </c>
      <c r="B16" s="75" t="s">
        <v>37</v>
      </c>
      <c r="C16" s="76" t="s">
        <v>11</v>
      </c>
      <c r="D16" s="43">
        <v>46</v>
      </c>
      <c r="E16" s="47">
        <v>1</v>
      </c>
      <c r="F16" s="43">
        <v>25</v>
      </c>
      <c r="G16" s="47">
        <v>1</v>
      </c>
      <c r="H16" s="47">
        <v>0.93478260869565222</v>
      </c>
      <c r="I16" s="47">
        <v>1</v>
      </c>
      <c r="J16" s="158">
        <v>0.88</v>
      </c>
      <c r="K16" s="47">
        <v>0.8</v>
      </c>
      <c r="L16" s="47">
        <v>0.88</v>
      </c>
      <c r="M16" s="158">
        <v>0.56000000000000005</v>
      </c>
      <c r="N16" s="47">
        <v>0.92</v>
      </c>
      <c r="O16" s="272">
        <v>6</v>
      </c>
      <c r="P16" s="244">
        <v>1</v>
      </c>
      <c r="Q16" s="245">
        <v>1</v>
      </c>
      <c r="R16" s="178">
        <v>0.78260869565217395</v>
      </c>
      <c r="S16" s="156"/>
      <c r="T16" s="113"/>
    </row>
    <row r="17" spans="1:20" x14ac:dyDescent="0.25">
      <c r="A17" s="74" t="s">
        <v>38</v>
      </c>
      <c r="B17" s="75" t="s">
        <v>39</v>
      </c>
      <c r="C17" s="76" t="s">
        <v>21</v>
      </c>
      <c r="D17" s="43">
        <v>66</v>
      </c>
      <c r="E17" s="47">
        <v>1</v>
      </c>
      <c r="F17" s="43">
        <v>41</v>
      </c>
      <c r="G17" s="47">
        <v>1</v>
      </c>
      <c r="H17" s="47">
        <v>1</v>
      </c>
      <c r="I17" s="47">
        <v>1</v>
      </c>
      <c r="J17" s="158">
        <v>0.97560975609756095</v>
      </c>
      <c r="K17" s="47">
        <v>0.90243902439024393</v>
      </c>
      <c r="L17" s="47">
        <v>0.90243902439024393</v>
      </c>
      <c r="M17" s="158">
        <v>0.78048780487804881</v>
      </c>
      <c r="N17" s="47">
        <v>1</v>
      </c>
      <c r="O17" s="272">
        <v>8</v>
      </c>
      <c r="P17" s="244">
        <v>1</v>
      </c>
      <c r="Q17" s="245">
        <v>1</v>
      </c>
      <c r="R17" s="178">
        <v>0.81818181818181812</v>
      </c>
      <c r="S17" s="156"/>
      <c r="T17" s="113"/>
    </row>
    <row r="18" spans="1:20" x14ac:dyDescent="0.25">
      <c r="A18" s="74" t="s">
        <v>40</v>
      </c>
      <c r="B18" s="75" t="s">
        <v>41</v>
      </c>
      <c r="C18" s="76" t="s">
        <v>31</v>
      </c>
      <c r="D18" s="43">
        <v>102</v>
      </c>
      <c r="E18" s="47">
        <v>1</v>
      </c>
      <c r="F18" s="43">
        <v>69</v>
      </c>
      <c r="G18" s="47">
        <v>0.82608695652173902</v>
      </c>
      <c r="H18" s="47">
        <v>0.76470588235294112</v>
      </c>
      <c r="I18" s="47">
        <v>0.99019607843137247</v>
      </c>
      <c r="J18" s="158">
        <v>0.36231884057971014</v>
      </c>
      <c r="K18" s="47">
        <v>0.69565217391304346</v>
      </c>
      <c r="L18" s="47">
        <v>0.95652173913043481</v>
      </c>
      <c r="M18" s="158">
        <v>0.18840579710144925</v>
      </c>
      <c r="N18" s="47">
        <v>0.98550724637681153</v>
      </c>
      <c r="O18" s="272" t="s">
        <v>878</v>
      </c>
      <c r="P18" s="244" t="s">
        <v>878</v>
      </c>
      <c r="Q18" s="245" t="s">
        <v>878</v>
      </c>
      <c r="R18" s="178">
        <v>0.62745098039215685</v>
      </c>
      <c r="S18" s="156"/>
      <c r="T18" s="113"/>
    </row>
    <row r="19" spans="1:20" x14ac:dyDescent="0.25">
      <c r="A19" s="74" t="s">
        <v>42</v>
      </c>
      <c r="B19" s="75" t="s">
        <v>43</v>
      </c>
      <c r="C19" s="76" t="s">
        <v>8</v>
      </c>
      <c r="D19" s="43">
        <v>174</v>
      </c>
      <c r="E19" s="47">
        <v>0.9885057471264368</v>
      </c>
      <c r="F19" s="43">
        <v>102</v>
      </c>
      <c r="G19" s="47">
        <v>0.94117647058823539</v>
      </c>
      <c r="H19" s="47">
        <v>0.64367816091954022</v>
      </c>
      <c r="I19" s="47">
        <v>0.97701149425287359</v>
      </c>
      <c r="J19" s="158">
        <v>0.38235294117647056</v>
      </c>
      <c r="K19" s="47">
        <v>0.31372549019607843</v>
      </c>
      <c r="L19" s="47">
        <v>0.22549019607843138</v>
      </c>
      <c r="M19" s="158">
        <v>4.9019607843137261E-2</v>
      </c>
      <c r="N19" s="47">
        <v>0.93137254901960786</v>
      </c>
      <c r="O19" s="272">
        <v>17</v>
      </c>
      <c r="P19" s="244">
        <v>1</v>
      </c>
      <c r="Q19" s="245">
        <v>0.76470588235294112</v>
      </c>
      <c r="R19" s="178">
        <v>0.1954022988505747</v>
      </c>
      <c r="S19" s="156"/>
      <c r="T19" s="113"/>
    </row>
    <row r="20" spans="1:20" x14ac:dyDescent="0.25">
      <c r="A20" s="74" t="s">
        <v>44</v>
      </c>
      <c r="B20" s="75" t="s">
        <v>45</v>
      </c>
      <c r="C20" s="76" t="s">
        <v>11</v>
      </c>
      <c r="D20" s="43">
        <v>91</v>
      </c>
      <c r="E20" s="47">
        <v>1</v>
      </c>
      <c r="F20" s="43">
        <v>56</v>
      </c>
      <c r="G20" s="47">
        <v>0.9821428571428571</v>
      </c>
      <c r="H20" s="47">
        <v>0.94505494505494514</v>
      </c>
      <c r="I20" s="47">
        <v>0.96703296703296704</v>
      </c>
      <c r="J20" s="158">
        <v>0.8035714285714286</v>
      </c>
      <c r="K20" s="47">
        <v>0.8035714285714286</v>
      </c>
      <c r="L20" s="47">
        <v>0.8392857142857143</v>
      </c>
      <c r="M20" s="158">
        <v>0.57142857142857151</v>
      </c>
      <c r="N20" s="47">
        <v>0.6428571428571429</v>
      </c>
      <c r="O20" s="272">
        <v>9</v>
      </c>
      <c r="P20" s="244">
        <v>0.77777777777777768</v>
      </c>
      <c r="Q20" s="245">
        <v>0.88888888888888884</v>
      </c>
      <c r="R20" s="178">
        <v>0.54945054945054939</v>
      </c>
      <c r="S20" s="156"/>
      <c r="T20" s="113"/>
    </row>
    <row r="21" spans="1:20" x14ac:dyDescent="0.25">
      <c r="A21" s="74" t="s">
        <v>46</v>
      </c>
      <c r="B21" s="77" t="s">
        <v>47</v>
      </c>
      <c r="C21" s="76" t="s">
        <v>21</v>
      </c>
      <c r="D21" s="43">
        <v>139</v>
      </c>
      <c r="E21" s="47">
        <v>0.9928057553956835</v>
      </c>
      <c r="F21" s="43">
        <v>79</v>
      </c>
      <c r="G21" s="47">
        <v>0.98734177215189878</v>
      </c>
      <c r="H21" s="47">
        <v>0.8848920863309353</v>
      </c>
      <c r="I21" s="47">
        <v>0.9928057553956835</v>
      </c>
      <c r="J21" s="158">
        <v>0.77215189873417733</v>
      </c>
      <c r="K21" s="47">
        <v>0.65822784810126578</v>
      </c>
      <c r="L21" s="47">
        <v>0.86075949367088611</v>
      </c>
      <c r="M21" s="158">
        <v>0.51898734177215189</v>
      </c>
      <c r="N21" s="47">
        <v>1</v>
      </c>
      <c r="O21" s="272">
        <v>17</v>
      </c>
      <c r="P21" s="244">
        <v>0.41176470588235298</v>
      </c>
      <c r="Q21" s="245">
        <v>0.29411764705882354</v>
      </c>
      <c r="R21" s="178">
        <v>0.5539568345323741</v>
      </c>
      <c r="S21" s="156"/>
      <c r="T21" s="113"/>
    </row>
    <row r="22" spans="1:20" x14ac:dyDescent="0.25">
      <c r="A22" s="74" t="s">
        <v>48</v>
      </c>
      <c r="B22" s="75" t="s">
        <v>49</v>
      </c>
      <c r="C22" s="76" t="s">
        <v>50</v>
      </c>
      <c r="D22" s="43">
        <v>38</v>
      </c>
      <c r="E22" s="47">
        <v>1</v>
      </c>
      <c r="F22" s="43">
        <v>22</v>
      </c>
      <c r="G22" s="47">
        <v>0.5</v>
      </c>
      <c r="H22" s="47">
        <v>0.81578947368421051</v>
      </c>
      <c r="I22" s="47">
        <v>0.94736842105263164</v>
      </c>
      <c r="J22" s="158">
        <v>0.68181818181818188</v>
      </c>
      <c r="K22" s="47">
        <v>0.72727272727272729</v>
      </c>
      <c r="L22" s="47" t="s">
        <v>878</v>
      </c>
      <c r="M22" s="158" t="s">
        <v>878</v>
      </c>
      <c r="N22" s="47">
        <v>1</v>
      </c>
      <c r="O22" s="272">
        <v>8</v>
      </c>
      <c r="P22" s="244" t="s">
        <v>878</v>
      </c>
      <c r="Q22" s="245">
        <v>0.875</v>
      </c>
      <c r="R22" s="178">
        <v>0.4210526315789474</v>
      </c>
      <c r="S22" s="156"/>
      <c r="T22" s="113"/>
    </row>
    <row r="23" spans="1:20" x14ac:dyDescent="0.25">
      <c r="A23" s="74" t="s">
        <v>51</v>
      </c>
      <c r="B23" s="75" t="s">
        <v>52</v>
      </c>
      <c r="C23" s="76" t="s">
        <v>31</v>
      </c>
      <c r="D23" s="43">
        <v>101</v>
      </c>
      <c r="E23" s="47">
        <v>1</v>
      </c>
      <c r="F23" s="43">
        <v>71</v>
      </c>
      <c r="G23" s="47">
        <v>1</v>
      </c>
      <c r="H23" s="47">
        <v>0.75247524752475248</v>
      </c>
      <c r="I23" s="47">
        <v>1</v>
      </c>
      <c r="J23" s="158">
        <v>0.59154929577464788</v>
      </c>
      <c r="K23" s="47" t="s">
        <v>878</v>
      </c>
      <c r="L23" s="47">
        <v>0</v>
      </c>
      <c r="M23" s="158">
        <v>0</v>
      </c>
      <c r="N23" s="47">
        <v>1</v>
      </c>
      <c r="O23" s="272">
        <v>5</v>
      </c>
      <c r="P23" s="244" t="s">
        <v>878</v>
      </c>
      <c r="Q23" s="245" t="s">
        <v>878</v>
      </c>
      <c r="R23" s="178">
        <v>0.69306930693069302</v>
      </c>
      <c r="S23" s="156"/>
      <c r="T23" s="113"/>
    </row>
    <row r="24" spans="1:20" x14ac:dyDescent="0.25">
      <c r="A24" s="74" t="s">
        <v>53</v>
      </c>
      <c r="B24" s="75" t="s">
        <v>54</v>
      </c>
      <c r="C24" s="76" t="s">
        <v>31</v>
      </c>
      <c r="D24" s="43">
        <v>266</v>
      </c>
      <c r="E24" s="47">
        <v>1</v>
      </c>
      <c r="F24" s="43">
        <v>150</v>
      </c>
      <c r="G24" s="47">
        <v>0.96666666666666667</v>
      </c>
      <c r="H24" s="47">
        <v>0.81578947368421051</v>
      </c>
      <c r="I24" s="47">
        <v>0.99624060150375937</v>
      </c>
      <c r="J24" s="158">
        <v>0.70666666666666667</v>
      </c>
      <c r="K24" s="47">
        <v>0.73333333333333328</v>
      </c>
      <c r="L24" s="47">
        <v>0.66</v>
      </c>
      <c r="M24" s="158">
        <v>0.35333333333333333</v>
      </c>
      <c r="N24" s="47">
        <v>0.98666666666666669</v>
      </c>
      <c r="O24" s="272">
        <v>32</v>
      </c>
      <c r="P24" s="244">
        <v>0.8125</v>
      </c>
      <c r="Q24" s="245">
        <v>0.875</v>
      </c>
      <c r="R24" s="178">
        <v>0.48120300751879697</v>
      </c>
      <c r="S24" s="156"/>
      <c r="T24" s="113"/>
    </row>
    <row r="25" spans="1:20" x14ac:dyDescent="0.25">
      <c r="A25" s="74" t="s">
        <v>55</v>
      </c>
      <c r="B25" s="75" t="s">
        <v>56</v>
      </c>
      <c r="C25" s="76" t="s">
        <v>11</v>
      </c>
      <c r="D25" s="43">
        <v>198</v>
      </c>
      <c r="E25" s="47">
        <v>1</v>
      </c>
      <c r="F25" s="43">
        <v>126</v>
      </c>
      <c r="G25" s="47">
        <v>0.99206349206349198</v>
      </c>
      <c r="H25" s="47">
        <v>0</v>
      </c>
      <c r="I25" s="47">
        <v>0.99494949494949492</v>
      </c>
      <c r="J25" s="158">
        <v>0</v>
      </c>
      <c r="K25" s="47">
        <v>0</v>
      </c>
      <c r="L25" s="47">
        <v>0</v>
      </c>
      <c r="M25" s="158">
        <v>0</v>
      </c>
      <c r="N25" s="47">
        <v>0.43650793650793651</v>
      </c>
      <c r="O25" s="272">
        <v>26</v>
      </c>
      <c r="P25" s="244">
        <v>0</v>
      </c>
      <c r="Q25" s="245">
        <v>0</v>
      </c>
      <c r="R25" s="178">
        <v>0.4494949494949495</v>
      </c>
      <c r="S25" s="156"/>
      <c r="T25" s="113"/>
    </row>
    <row r="26" spans="1:20" x14ac:dyDescent="0.25">
      <c r="A26" s="74" t="s">
        <v>57</v>
      </c>
      <c r="B26" s="75" t="s">
        <v>58</v>
      </c>
      <c r="C26" s="76" t="s">
        <v>50</v>
      </c>
      <c r="D26" s="43">
        <v>44</v>
      </c>
      <c r="E26" s="47">
        <v>0.97727272727272729</v>
      </c>
      <c r="F26" s="43">
        <v>25</v>
      </c>
      <c r="G26" s="47">
        <v>0.84</v>
      </c>
      <c r="H26" s="47">
        <v>0.86363636363636365</v>
      </c>
      <c r="I26" s="47">
        <v>0.97727272727272729</v>
      </c>
      <c r="J26" s="158">
        <v>0.68</v>
      </c>
      <c r="K26" s="47">
        <v>0.92</v>
      </c>
      <c r="L26" s="47">
        <v>0.64</v>
      </c>
      <c r="M26" s="158">
        <v>0.36</v>
      </c>
      <c r="N26" s="47">
        <v>0.44</v>
      </c>
      <c r="O26" s="272" t="s">
        <v>878</v>
      </c>
      <c r="P26" s="244" t="s">
        <v>878</v>
      </c>
      <c r="Q26" s="245" t="s">
        <v>878</v>
      </c>
      <c r="R26" s="178">
        <v>0.61363636363636365</v>
      </c>
      <c r="S26" s="156"/>
      <c r="T26" s="113"/>
    </row>
    <row r="27" spans="1:20" x14ac:dyDescent="0.25">
      <c r="A27" s="74" t="s">
        <v>59</v>
      </c>
      <c r="B27" s="75" t="s">
        <v>60</v>
      </c>
      <c r="C27" s="76" t="s">
        <v>21</v>
      </c>
      <c r="D27" s="43">
        <v>79</v>
      </c>
      <c r="E27" s="47">
        <v>1</v>
      </c>
      <c r="F27" s="43">
        <v>51</v>
      </c>
      <c r="G27" s="47">
        <v>0.74509803921568629</v>
      </c>
      <c r="H27" s="47">
        <v>0.87341772151898733</v>
      </c>
      <c r="I27" s="47">
        <v>0.92405063291139244</v>
      </c>
      <c r="J27" s="158">
        <v>0.64705882352941169</v>
      </c>
      <c r="K27" s="47">
        <v>0.76470588235294112</v>
      </c>
      <c r="L27" s="47">
        <v>0.66666666666666674</v>
      </c>
      <c r="M27" s="158">
        <v>0.39215686274509809</v>
      </c>
      <c r="N27" s="47">
        <v>1</v>
      </c>
      <c r="O27" s="272">
        <v>10</v>
      </c>
      <c r="P27" s="244">
        <v>0.9</v>
      </c>
      <c r="Q27" s="245">
        <v>0.8</v>
      </c>
      <c r="R27" s="178">
        <v>0.46835443037974683</v>
      </c>
      <c r="S27" s="156"/>
      <c r="T27" s="113"/>
    </row>
    <row r="28" spans="1:20" x14ac:dyDescent="0.25">
      <c r="A28" s="74" t="s">
        <v>61</v>
      </c>
      <c r="B28" s="75" t="s">
        <v>62</v>
      </c>
      <c r="C28" s="76" t="s">
        <v>24</v>
      </c>
      <c r="D28" s="43">
        <v>87</v>
      </c>
      <c r="E28" s="47">
        <v>1</v>
      </c>
      <c r="F28" s="43">
        <v>46</v>
      </c>
      <c r="G28" s="47">
        <v>0.95652173913043481</v>
      </c>
      <c r="H28" s="47">
        <v>0.85057471264367823</v>
      </c>
      <c r="I28" s="47">
        <v>1</v>
      </c>
      <c r="J28" s="158">
        <v>0.82608695652173902</v>
      </c>
      <c r="K28" s="47">
        <v>0.82608695652173902</v>
      </c>
      <c r="L28" s="47">
        <v>0.84782608695652173</v>
      </c>
      <c r="M28" s="158">
        <v>0.65217391304347827</v>
      </c>
      <c r="N28" s="47">
        <v>1</v>
      </c>
      <c r="O28" s="272">
        <v>11</v>
      </c>
      <c r="P28" s="244">
        <v>1</v>
      </c>
      <c r="Q28" s="245">
        <v>1</v>
      </c>
      <c r="R28" s="178">
        <v>0.47126436781609193</v>
      </c>
      <c r="S28" s="156"/>
      <c r="T28" s="113"/>
    </row>
    <row r="29" spans="1:20" x14ac:dyDescent="0.25">
      <c r="A29" s="74" t="s">
        <v>63</v>
      </c>
      <c r="B29" s="75" t="s">
        <v>64</v>
      </c>
      <c r="C29" s="76" t="s">
        <v>31</v>
      </c>
      <c r="D29" s="43">
        <v>83</v>
      </c>
      <c r="E29" s="47">
        <v>1</v>
      </c>
      <c r="F29" s="43">
        <v>52</v>
      </c>
      <c r="G29" s="47">
        <v>0.98076923076923084</v>
      </c>
      <c r="H29" s="47">
        <v>0.89156626506024095</v>
      </c>
      <c r="I29" s="47">
        <v>1</v>
      </c>
      <c r="J29" s="158">
        <v>0.78846153846153844</v>
      </c>
      <c r="K29" s="47">
        <v>0.73076923076923084</v>
      </c>
      <c r="L29" s="47">
        <v>0</v>
      </c>
      <c r="M29" s="158">
        <v>0</v>
      </c>
      <c r="N29" s="47">
        <v>0.98076923076923084</v>
      </c>
      <c r="O29" s="272">
        <v>8</v>
      </c>
      <c r="P29" s="244">
        <v>0.875</v>
      </c>
      <c r="Q29" s="245">
        <v>0.875</v>
      </c>
      <c r="R29" s="178">
        <v>0</v>
      </c>
      <c r="S29" s="156"/>
      <c r="T29" s="113"/>
    </row>
    <row r="30" spans="1:20" x14ac:dyDescent="0.25">
      <c r="A30" s="74" t="s">
        <v>65</v>
      </c>
      <c r="B30" s="75" t="s">
        <v>66</v>
      </c>
      <c r="C30" s="76" t="s">
        <v>50</v>
      </c>
      <c r="D30" s="43">
        <v>243</v>
      </c>
      <c r="E30" s="47">
        <v>1</v>
      </c>
      <c r="F30" s="43">
        <v>144</v>
      </c>
      <c r="G30" s="47">
        <v>0.88194444444444442</v>
      </c>
      <c r="H30" s="47">
        <v>0.72427983539094654</v>
      </c>
      <c r="I30" s="47">
        <v>0.99176954732510281</v>
      </c>
      <c r="J30" s="158">
        <v>0.80555555555555558</v>
      </c>
      <c r="K30" s="47">
        <v>0.61805555555555558</v>
      </c>
      <c r="L30" s="47">
        <v>0.72916666666666674</v>
      </c>
      <c r="M30" s="158">
        <v>0.34027777777777779</v>
      </c>
      <c r="N30" s="47">
        <v>0.64583333333333326</v>
      </c>
      <c r="O30" s="272">
        <v>29</v>
      </c>
      <c r="P30" s="244" t="s">
        <v>878</v>
      </c>
      <c r="Q30" s="245">
        <v>0</v>
      </c>
      <c r="R30" s="178">
        <v>0.47736625514403291</v>
      </c>
      <c r="S30" s="156"/>
      <c r="T30" s="113"/>
    </row>
    <row r="31" spans="1:20" x14ac:dyDescent="0.25">
      <c r="A31" s="74" t="s">
        <v>67</v>
      </c>
      <c r="B31" s="75" t="s">
        <v>68</v>
      </c>
      <c r="C31" s="76" t="s">
        <v>69</v>
      </c>
      <c r="D31" s="43">
        <v>106</v>
      </c>
      <c r="E31" s="47">
        <v>1</v>
      </c>
      <c r="F31" s="43">
        <v>76</v>
      </c>
      <c r="G31" s="47">
        <v>0.97368421052631571</v>
      </c>
      <c r="H31" s="47">
        <v>0.96226415094339623</v>
      </c>
      <c r="I31" s="47">
        <v>1</v>
      </c>
      <c r="J31" s="158">
        <v>0.97368421052631571</v>
      </c>
      <c r="K31" s="47">
        <v>0.80263157894736836</v>
      </c>
      <c r="L31" s="47">
        <v>0.96052631578947367</v>
      </c>
      <c r="M31" s="158">
        <v>0.77631578947368429</v>
      </c>
      <c r="N31" s="47">
        <v>1</v>
      </c>
      <c r="O31" s="272">
        <v>15</v>
      </c>
      <c r="P31" s="244" t="s">
        <v>878</v>
      </c>
      <c r="Q31" s="245" t="s">
        <v>878</v>
      </c>
      <c r="R31" s="178">
        <v>0.58490566037735847</v>
      </c>
      <c r="S31" s="156"/>
      <c r="T31" s="113"/>
    </row>
    <row r="32" spans="1:20" x14ac:dyDescent="0.25">
      <c r="A32" s="74" t="s">
        <v>70</v>
      </c>
      <c r="B32" s="75" t="s">
        <v>71</v>
      </c>
      <c r="C32" s="76" t="s">
        <v>21</v>
      </c>
      <c r="D32" s="43">
        <v>99</v>
      </c>
      <c r="E32" s="47">
        <v>0.95959595959595956</v>
      </c>
      <c r="F32" s="43">
        <v>64</v>
      </c>
      <c r="G32" s="47">
        <v>0.84375</v>
      </c>
      <c r="H32" s="47">
        <v>0.77777777777777768</v>
      </c>
      <c r="I32" s="47">
        <v>0.98989898989898994</v>
      </c>
      <c r="J32" s="158">
        <v>0.546875</v>
      </c>
      <c r="K32" s="47">
        <v>0.84375</v>
      </c>
      <c r="L32" s="47">
        <v>0.625</v>
      </c>
      <c r="M32" s="158">
        <v>0.328125</v>
      </c>
      <c r="N32" s="47">
        <v>0.8125</v>
      </c>
      <c r="O32" s="272">
        <v>17</v>
      </c>
      <c r="P32" s="244">
        <v>0.88235294117647056</v>
      </c>
      <c r="Q32" s="245">
        <v>0.94117647058823539</v>
      </c>
      <c r="R32" s="178">
        <v>0.38383838383838381</v>
      </c>
      <c r="S32" s="156"/>
      <c r="T32" s="113"/>
    </row>
    <row r="33" spans="1:20" x14ac:dyDescent="0.25">
      <c r="A33" s="74" t="s">
        <v>72</v>
      </c>
      <c r="B33" s="75" t="s">
        <v>73</v>
      </c>
      <c r="C33" s="76" t="s">
        <v>21</v>
      </c>
      <c r="D33" s="43">
        <v>192</v>
      </c>
      <c r="E33" s="47">
        <v>1</v>
      </c>
      <c r="F33" s="43">
        <v>105</v>
      </c>
      <c r="G33" s="47">
        <v>0.99047619047619051</v>
      </c>
      <c r="H33" s="47">
        <v>0.921875</v>
      </c>
      <c r="I33" s="47">
        <v>0.99479166666666674</v>
      </c>
      <c r="J33" s="158">
        <v>0.8666666666666667</v>
      </c>
      <c r="K33" s="47">
        <v>0.52380952380952384</v>
      </c>
      <c r="L33" s="47">
        <v>0.51428571428571435</v>
      </c>
      <c r="M33" s="158">
        <v>0.27619047619047621</v>
      </c>
      <c r="N33" s="47">
        <v>1</v>
      </c>
      <c r="O33" s="272">
        <v>20</v>
      </c>
      <c r="P33" s="244" t="s">
        <v>878</v>
      </c>
      <c r="Q33" s="245" t="s">
        <v>878</v>
      </c>
      <c r="R33" s="178">
        <v>0.80208333333333326</v>
      </c>
      <c r="S33" s="156"/>
      <c r="T33" s="113"/>
    </row>
    <row r="34" spans="1:20" x14ac:dyDescent="0.25">
      <c r="A34" s="74" t="s">
        <v>74</v>
      </c>
      <c r="B34" s="77" t="s">
        <v>75</v>
      </c>
      <c r="C34" s="76" t="s">
        <v>31</v>
      </c>
      <c r="D34" s="43">
        <v>113</v>
      </c>
      <c r="E34" s="47">
        <v>1</v>
      </c>
      <c r="F34" s="43">
        <v>56</v>
      </c>
      <c r="G34" s="47">
        <v>0.9642857142857143</v>
      </c>
      <c r="H34" s="47">
        <v>0.46902654867256638</v>
      </c>
      <c r="I34" s="47">
        <v>0.97345132743362828</v>
      </c>
      <c r="J34" s="158">
        <v>0.42857142857142855</v>
      </c>
      <c r="K34" s="47">
        <v>0.26785714285714285</v>
      </c>
      <c r="L34" s="47">
        <v>0.7857142857142857</v>
      </c>
      <c r="M34" s="158" t="s">
        <v>878</v>
      </c>
      <c r="N34" s="47">
        <v>0.7321428571428571</v>
      </c>
      <c r="O34" s="272">
        <v>7</v>
      </c>
      <c r="P34" s="244">
        <v>1</v>
      </c>
      <c r="Q34" s="245" t="s">
        <v>878</v>
      </c>
      <c r="R34" s="178">
        <v>0.36283185840707965</v>
      </c>
      <c r="S34" s="156"/>
      <c r="T34" s="113"/>
    </row>
    <row r="35" spans="1:20" x14ac:dyDescent="0.25">
      <c r="A35" s="74" t="s">
        <v>76</v>
      </c>
      <c r="B35" s="75" t="s">
        <v>77</v>
      </c>
      <c r="C35" s="76" t="s">
        <v>21</v>
      </c>
      <c r="D35" s="43">
        <v>91</v>
      </c>
      <c r="E35" s="47">
        <v>1</v>
      </c>
      <c r="F35" s="43">
        <v>53</v>
      </c>
      <c r="G35" s="47">
        <v>0.92452830188679247</v>
      </c>
      <c r="H35" s="47">
        <v>0.91208791208791207</v>
      </c>
      <c r="I35" s="47">
        <v>0.97802197802197799</v>
      </c>
      <c r="J35" s="158">
        <v>0.83018867924528306</v>
      </c>
      <c r="K35" s="47">
        <v>0.86792452830188682</v>
      </c>
      <c r="L35" s="47">
        <v>0.7735849056603773</v>
      </c>
      <c r="M35" s="158">
        <v>0.60377358490566035</v>
      </c>
      <c r="N35" s="47">
        <v>0.98113207547169812</v>
      </c>
      <c r="O35" s="272">
        <v>10</v>
      </c>
      <c r="P35" s="244">
        <v>1</v>
      </c>
      <c r="Q35" s="245">
        <v>0.7</v>
      </c>
      <c r="R35" s="178">
        <v>0.69230769230769229</v>
      </c>
      <c r="S35" s="156"/>
      <c r="T35" s="113"/>
    </row>
    <row r="36" spans="1:20" x14ac:dyDescent="0.25">
      <c r="A36" s="74" t="s">
        <v>78</v>
      </c>
      <c r="B36" s="75" t="s">
        <v>79</v>
      </c>
      <c r="C36" s="76" t="s">
        <v>69</v>
      </c>
      <c r="D36" s="43">
        <v>212</v>
      </c>
      <c r="E36" s="47">
        <v>0.97169811320754718</v>
      </c>
      <c r="F36" s="43">
        <v>125</v>
      </c>
      <c r="G36" s="47">
        <v>0.88800000000000001</v>
      </c>
      <c r="H36" s="47">
        <v>0.76886792452830188</v>
      </c>
      <c r="I36" s="47">
        <v>0.9764150943396227</v>
      </c>
      <c r="J36" s="158">
        <v>0.67200000000000004</v>
      </c>
      <c r="K36" s="47">
        <v>0.80799999999999994</v>
      </c>
      <c r="L36" s="47">
        <v>0.88</v>
      </c>
      <c r="M36" s="158">
        <v>0.53600000000000003</v>
      </c>
      <c r="N36" s="47">
        <v>0.88800000000000001</v>
      </c>
      <c r="O36" s="272">
        <v>14</v>
      </c>
      <c r="P36" s="244">
        <v>0</v>
      </c>
      <c r="Q36" s="245">
        <v>0</v>
      </c>
      <c r="R36" s="178">
        <v>0.57547169811320753</v>
      </c>
      <c r="S36" s="156"/>
      <c r="T36" s="113"/>
    </row>
    <row r="37" spans="1:20" x14ac:dyDescent="0.25">
      <c r="A37" s="74" t="s">
        <v>80</v>
      </c>
      <c r="B37" s="75" t="s">
        <v>81</v>
      </c>
      <c r="C37" s="76" t="s">
        <v>8</v>
      </c>
      <c r="D37" s="43">
        <v>247</v>
      </c>
      <c r="E37" s="47">
        <v>0.97975708502024295</v>
      </c>
      <c r="F37" s="43">
        <v>152</v>
      </c>
      <c r="G37" s="47">
        <v>0.98026315789473684</v>
      </c>
      <c r="H37" s="47">
        <v>0.78947368421052633</v>
      </c>
      <c r="I37" s="47">
        <v>0.9919028340080972</v>
      </c>
      <c r="J37" s="158">
        <v>0.53947368421052633</v>
      </c>
      <c r="K37" s="47">
        <v>0.47368421052631582</v>
      </c>
      <c r="L37" s="47">
        <v>0.44736842105263158</v>
      </c>
      <c r="M37" s="158">
        <v>0.14473684210526316</v>
      </c>
      <c r="N37" s="47">
        <v>0.26315789473684209</v>
      </c>
      <c r="O37" s="272">
        <v>15</v>
      </c>
      <c r="P37" s="244">
        <v>0.8</v>
      </c>
      <c r="Q37" s="245">
        <v>0.8666666666666667</v>
      </c>
      <c r="R37" s="178">
        <v>0.68421052631578949</v>
      </c>
      <c r="S37" s="156"/>
      <c r="T37" s="113"/>
    </row>
    <row r="38" spans="1:20" x14ac:dyDescent="0.25">
      <c r="A38" s="74" t="s">
        <v>82</v>
      </c>
      <c r="B38" s="77" t="s">
        <v>83</v>
      </c>
      <c r="C38" s="76" t="s">
        <v>14</v>
      </c>
      <c r="D38" s="43">
        <v>272</v>
      </c>
      <c r="E38" s="47">
        <v>0.98529411764705888</v>
      </c>
      <c r="F38" s="43">
        <v>159</v>
      </c>
      <c r="G38" s="47">
        <v>0.74213836477987427</v>
      </c>
      <c r="H38" s="47">
        <v>0.93382352941176461</v>
      </c>
      <c r="I38" s="47">
        <v>0.99632352941176461</v>
      </c>
      <c r="J38" s="158">
        <v>0.89937106918238996</v>
      </c>
      <c r="K38" s="47">
        <v>0.84905660377358483</v>
      </c>
      <c r="L38" s="47">
        <v>0.96226415094339623</v>
      </c>
      <c r="M38" s="158">
        <v>0.57861635220125784</v>
      </c>
      <c r="N38" s="47">
        <v>0.99371069182389926</v>
      </c>
      <c r="O38" s="272">
        <v>24</v>
      </c>
      <c r="P38" s="244">
        <v>0.95833333333333326</v>
      </c>
      <c r="Q38" s="245">
        <v>0.95833333333333326</v>
      </c>
      <c r="R38" s="178">
        <v>0.49632352941176472</v>
      </c>
      <c r="S38" s="156"/>
      <c r="T38" s="113"/>
    </row>
    <row r="39" spans="1:20" x14ac:dyDescent="0.25">
      <c r="A39" s="74" t="s">
        <v>84</v>
      </c>
      <c r="B39" s="75" t="s">
        <v>85</v>
      </c>
      <c r="C39" s="76" t="s">
        <v>31</v>
      </c>
      <c r="D39" s="43">
        <v>69</v>
      </c>
      <c r="E39" s="47">
        <v>1</v>
      </c>
      <c r="F39" s="43">
        <v>42</v>
      </c>
      <c r="G39" s="47">
        <v>0.88095238095238104</v>
      </c>
      <c r="H39" s="47">
        <v>0.76811594202898548</v>
      </c>
      <c r="I39" s="47">
        <v>1</v>
      </c>
      <c r="J39" s="158">
        <v>0.59523809523809523</v>
      </c>
      <c r="K39" s="47">
        <v>0.90476190476190477</v>
      </c>
      <c r="L39" s="47">
        <v>0.5</v>
      </c>
      <c r="M39" s="158">
        <v>0.33333333333333337</v>
      </c>
      <c r="N39" s="47">
        <v>1</v>
      </c>
      <c r="O39" s="272">
        <v>7</v>
      </c>
      <c r="P39" s="244">
        <v>0.7142857142857143</v>
      </c>
      <c r="Q39" s="245">
        <v>0.7142857142857143</v>
      </c>
      <c r="R39" s="178">
        <v>0.79710144927536231</v>
      </c>
      <c r="S39" s="156"/>
      <c r="T39" s="113"/>
    </row>
    <row r="40" spans="1:20" x14ac:dyDescent="0.25">
      <c r="A40" s="74" t="s">
        <v>86</v>
      </c>
      <c r="B40" s="75" t="s">
        <v>87</v>
      </c>
      <c r="C40" s="76" t="s">
        <v>11</v>
      </c>
      <c r="D40" s="43">
        <v>84</v>
      </c>
      <c r="E40" s="47">
        <v>1</v>
      </c>
      <c r="F40" s="43">
        <v>51</v>
      </c>
      <c r="G40" s="47">
        <v>0.74509803921568629</v>
      </c>
      <c r="H40" s="47">
        <v>0.80952380952380953</v>
      </c>
      <c r="I40" s="47">
        <v>0.84523809523809523</v>
      </c>
      <c r="J40" s="158">
        <v>0.68627450980392157</v>
      </c>
      <c r="K40" s="47">
        <v>0.64705882352941169</v>
      </c>
      <c r="L40" s="47">
        <v>0.74509803921568629</v>
      </c>
      <c r="M40" s="158">
        <v>0.50980392156862742</v>
      </c>
      <c r="N40" s="47">
        <v>0.78431372549019618</v>
      </c>
      <c r="O40" s="272" t="s">
        <v>878</v>
      </c>
      <c r="P40" s="244" t="s">
        <v>878</v>
      </c>
      <c r="Q40" s="245" t="s">
        <v>878</v>
      </c>
      <c r="R40" s="178">
        <v>0.41666666666666663</v>
      </c>
      <c r="S40" s="156"/>
      <c r="T40" s="113"/>
    </row>
    <row r="41" spans="1:20" x14ac:dyDescent="0.25">
      <c r="A41" s="74" t="s">
        <v>88</v>
      </c>
      <c r="B41" s="75" t="s">
        <v>89</v>
      </c>
      <c r="C41" s="76" t="s">
        <v>14</v>
      </c>
      <c r="D41" s="43">
        <v>103</v>
      </c>
      <c r="E41" s="47">
        <v>1</v>
      </c>
      <c r="F41" s="43">
        <v>54</v>
      </c>
      <c r="G41" s="47">
        <v>0.64814814814814814</v>
      </c>
      <c r="H41" s="47">
        <v>0.73786407766990292</v>
      </c>
      <c r="I41" s="47">
        <v>0.94174757281553401</v>
      </c>
      <c r="J41" s="158" t="s">
        <v>878</v>
      </c>
      <c r="K41" s="47">
        <v>0.70370370370370372</v>
      </c>
      <c r="L41" s="47">
        <v>0.14814814814814814</v>
      </c>
      <c r="M41" s="158">
        <v>0</v>
      </c>
      <c r="N41" s="47">
        <v>0.98148148148148151</v>
      </c>
      <c r="O41" s="272">
        <v>7</v>
      </c>
      <c r="P41" s="244">
        <v>0.7142857142857143</v>
      </c>
      <c r="Q41" s="245" t="s">
        <v>878</v>
      </c>
      <c r="R41" s="178">
        <v>0.25242718446601942</v>
      </c>
      <c r="S41" s="156"/>
      <c r="T41" s="113"/>
    </row>
    <row r="42" spans="1:20" x14ac:dyDescent="0.25">
      <c r="A42" s="74" t="s">
        <v>90</v>
      </c>
      <c r="B42" s="75" t="s">
        <v>91</v>
      </c>
      <c r="C42" s="76" t="s">
        <v>24</v>
      </c>
      <c r="D42" s="43">
        <v>122</v>
      </c>
      <c r="E42" s="47">
        <v>1</v>
      </c>
      <c r="F42" s="43">
        <v>69</v>
      </c>
      <c r="G42" s="47">
        <v>0.88405797101449279</v>
      </c>
      <c r="H42" s="47">
        <v>0.94262295081967207</v>
      </c>
      <c r="I42" s="47">
        <v>0.99180327868852458</v>
      </c>
      <c r="J42" s="158">
        <v>0.82608695652173902</v>
      </c>
      <c r="K42" s="47">
        <v>0.68115942028985499</v>
      </c>
      <c r="L42" s="47">
        <v>0.81159420289855078</v>
      </c>
      <c r="M42" s="158">
        <v>0.50724637681159424</v>
      </c>
      <c r="N42" s="47">
        <v>1</v>
      </c>
      <c r="O42" s="272">
        <v>12</v>
      </c>
      <c r="P42" s="244">
        <v>0.75</v>
      </c>
      <c r="Q42" s="245">
        <v>0.66666666666666674</v>
      </c>
      <c r="R42" s="178">
        <v>0.62295081967213117</v>
      </c>
      <c r="S42" s="156"/>
      <c r="T42" s="113"/>
    </row>
    <row r="43" spans="1:20" x14ac:dyDescent="0.25">
      <c r="A43" s="74" t="s">
        <v>517</v>
      </c>
      <c r="B43" s="175" t="s">
        <v>703</v>
      </c>
      <c r="C43" s="176" t="s">
        <v>31</v>
      </c>
      <c r="D43" s="43">
        <v>167</v>
      </c>
      <c r="E43" s="47">
        <v>1</v>
      </c>
      <c r="F43" s="43">
        <v>105</v>
      </c>
      <c r="G43" s="47">
        <v>0.98095238095238102</v>
      </c>
      <c r="H43" s="47">
        <v>0.95808383233532934</v>
      </c>
      <c r="I43" s="47">
        <v>1</v>
      </c>
      <c r="J43" s="158">
        <v>0.91428571428571426</v>
      </c>
      <c r="K43" s="47">
        <v>0.69523809523809521</v>
      </c>
      <c r="L43" s="47">
        <v>0.95238095238095244</v>
      </c>
      <c r="M43" s="158">
        <v>0.62857142857142856</v>
      </c>
      <c r="N43" s="47">
        <v>0.97142857142857142</v>
      </c>
      <c r="O43" s="272">
        <v>7</v>
      </c>
      <c r="P43" s="244">
        <v>1</v>
      </c>
      <c r="Q43" s="245">
        <v>1</v>
      </c>
      <c r="R43" s="178">
        <v>0.58682634730538918</v>
      </c>
      <c r="S43" s="156"/>
      <c r="T43" s="113"/>
    </row>
    <row r="44" spans="1:20" x14ac:dyDescent="0.25">
      <c r="A44" s="74" t="s">
        <v>92</v>
      </c>
      <c r="B44" s="75" t="s">
        <v>93</v>
      </c>
      <c r="C44" s="76" t="s">
        <v>5</v>
      </c>
      <c r="D44" s="43">
        <v>73</v>
      </c>
      <c r="E44" s="47">
        <v>1</v>
      </c>
      <c r="F44" s="43">
        <v>41</v>
      </c>
      <c r="G44" s="47">
        <v>1</v>
      </c>
      <c r="H44" s="47">
        <v>0.78082191780821919</v>
      </c>
      <c r="I44" s="47">
        <v>0.97260273972602751</v>
      </c>
      <c r="J44" s="158">
        <v>0.90243902439024393</v>
      </c>
      <c r="K44" s="47">
        <v>0.80487804878048774</v>
      </c>
      <c r="L44" s="47">
        <v>0.95121951219512202</v>
      </c>
      <c r="M44" s="158">
        <v>0.63414634146341464</v>
      </c>
      <c r="N44" s="47">
        <v>1</v>
      </c>
      <c r="O44" s="272">
        <v>6</v>
      </c>
      <c r="P44" s="244">
        <v>1</v>
      </c>
      <c r="Q44" s="245">
        <v>1</v>
      </c>
      <c r="R44" s="178" t="s">
        <v>878</v>
      </c>
      <c r="S44" s="156"/>
      <c r="T44" s="113"/>
    </row>
    <row r="45" spans="1:20" x14ac:dyDescent="0.25">
      <c r="A45" s="74" t="s">
        <v>94</v>
      </c>
      <c r="B45" s="75" t="s">
        <v>95</v>
      </c>
      <c r="C45" s="76" t="s">
        <v>11</v>
      </c>
      <c r="D45" s="43">
        <v>98</v>
      </c>
      <c r="E45" s="47">
        <v>1</v>
      </c>
      <c r="F45" s="43">
        <v>64</v>
      </c>
      <c r="G45" s="47">
        <v>0.953125</v>
      </c>
      <c r="H45" s="47">
        <v>0.91836734693877542</v>
      </c>
      <c r="I45" s="47">
        <v>0.98979591836734704</v>
      </c>
      <c r="J45" s="158">
        <v>0.8125</v>
      </c>
      <c r="K45" s="47">
        <v>0.921875</v>
      </c>
      <c r="L45" s="47">
        <v>0.96875</v>
      </c>
      <c r="M45" s="158">
        <v>0.6875</v>
      </c>
      <c r="N45" s="47">
        <v>0.96875</v>
      </c>
      <c r="O45" s="272">
        <v>10</v>
      </c>
      <c r="P45" s="244">
        <v>0.9</v>
      </c>
      <c r="Q45" s="245">
        <v>0.9</v>
      </c>
      <c r="R45" s="178">
        <v>0.58163265306122447</v>
      </c>
      <c r="S45" s="156"/>
      <c r="T45" s="113"/>
    </row>
    <row r="46" spans="1:20" x14ac:dyDescent="0.25">
      <c r="A46" s="74" t="s">
        <v>96</v>
      </c>
      <c r="B46" s="75" t="s">
        <v>97</v>
      </c>
      <c r="C46" s="76" t="s">
        <v>21</v>
      </c>
      <c r="D46" s="43">
        <v>166</v>
      </c>
      <c r="E46" s="47">
        <v>1</v>
      </c>
      <c r="F46" s="43">
        <v>79</v>
      </c>
      <c r="G46" s="47">
        <v>1</v>
      </c>
      <c r="H46" s="47">
        <v>0.93975903614457834</v>
      </c>
      <c r="I46" s="47">
        <v>0.99397590361445776</v>
      </c>
      <c r="J46" s="158">
        <v>0.92405063291139244</v>
      </c>
      <c r="K46" s="47">
        <v>0.74683544303797467</v>
      </c>
      <c r="L46" s="47">
        <v>0.93670886075949367</v>
      </c>
      <c r="M46" s="158">
        <v>0.69620253164556956</v>
      </c>
      <c r="N46" s="47">
        <v>1</v>
      </c>
      <c r="O46" s="272">
        <v>17</v>
      </c>
      <c r="P46" s="244">
        <v>1</v>
      </c>
      <c r="Q46" s="245">
        <v>1</v>
      </c>
      <c r="R46" s="178">
        <v>0.79518072289156616</v>
      </c>
      <c r="S46" s="156"/>
      <c r="T46" s="113"/>
    </row>
    <row r="47" spans="1:20" x14ac:dyDescent="0.25">
      <c r="A47" s="74" t="s">
        <v>98</v>
      </c>
      <c r="B47" s="75" t="s">
        <v>99</v>
      </c>
      <c r="C47" s="76" t="s">
        <v>14</v>
      </c>
      <c r="D47" s="43">
        <v>265</v>
      </c>
      <c r="E47" s="47">
        <v>1</v>
      </c>
      <c r="F47" s="43">
        <v>131</v>
      </c>
      <c r="G47" s="47">
        <v>0.81679389312977091</v>
      </c>
      <c r="H47" s="47">
        <v>0.9358490566037736</v>
      </c>
      <c r="I47" s="47">
        <v>0.99245283018867925</v>
      </c>
      <c r="J47" s="158">
        <v>0.86259541984732824</v>
      </c>
      <c r="K47" s="47">
        <v>0.84732824427480924</v>
      </c>
      <c r="L47" s="47">
        <v>0.95419847328244278</v>
      </c>
      <c r="M47" s="158">
        <v>0.61832061068702293</v>
      </c>
      <c r="N47" s="47">
        <v>0.94656488549618312</v>
      </c>
      <c r="O47" s="272">
        <v>34</v>
      </c>
      <c r="P47" s="244">
        <v>0.82352941176470595</v>
      </c>
      <c r="Q47" s="245">
        <v>0.91176470588235292</v>
      </c>
      <c r="R47" s="178">
        <v>0.76981132075471692</v>
      </c>
      <c r="S47" s="156"/>
      <c r="T47" s="113"/>
    </row>
    <row r="48" spans="1:20" x14ac:dyDescent="0.25">
      <c r="A48" s="74" t="s">
        <v>100</v>
      </c>
      <c r="B48" s="75" t="s">
        <v>101</v>
      </c>
      <c r="C48" s="76" t="s">
        <v>5</v>
      </c>
      <c r="D48" s="43">
        <v>72</v>
      </c>
      <c r="E48" s="47">
        <v>0.98611111111111116</v>
      </c>
      <c r="F48" s="43">
        <v>43</v>
      </c>
      <c r="G48" s="47">
        <v>0.9767441860465117</v>
      </c>
      <c r="H48" s="47">
        <v>0.75</v>
      </c>
      <c r="I48" s="47">
        <v>0.95833333333333326</v>
      </c>
      <c r="J48" s="158">
        <v>0.72093023255813948</v>
      </c>
      <c r="K48" s="47">
        <v>0.58139534883720922</v>
      </c>
      <c r="L48" s="47">
        <v>0.81395348837209303</v>
      </c>
      <c r="M48" s="158">
        <v>0.37209302325581395</v>
      </c>
      <c r="N48" s="47">
        <v>0.83720930232558144</v>
      </c>
      <c r="O48" s="272">
        <v>12</v>
      </c>
      <c r="P48" s="244">
        <v>0.91666666666666674</v>
      </c>
      <c r="Q48" s="245">
        <v>0.91666666666666674</v>
      </c>
      <c r="R48" s="178">
        <v>0.54166666666666663</v>
      </c>
      <c r="S48" s="156"/>
      <c r="T48" s="113"/>
    </row>
    <row r="49" spans="1:20" x14ac:dyDescent="0.25">
      <c r="A49" s="74" t="s">
        <v>102</v>
      </c>
      <c r="B49" s="75" t="s">
        <v>103</v>
      </c>
      <c r="C49" s="76" t="s">
        <v>31</v>
      </c>
      <c r="D49" s="43">
        <v>131</v>
      </c>
      <c r="E49" s="47">
        <v>1</v>
      </c>
      <c r="F49" s="43">
        <v>72</v>
      </c>
      <c r="G49" s="47">
        <v>0.94444444444444442</v>
      </c>
      <c r="H49" s="47">
        <v>0.85496183206106868</v>
      </c>
      <c r="I49" s="47">
        <v>1</v>
      </c>
      <c r="J49" s="158">
        <v>0.86111111111111116</v>
      </c>
      <c r="K49" s="47">
        <v>0.73611111111111116</v>
      </c>
      <c r="L49" s="47">
        <v>0.55555555555555558</v>
      </c>
      <c r="M49" s="158">
        <v>0.40277777777777779</v>
      </c>
      <c r="N49" s="47">
        <v>1</v>
      </c>
      <c r="O49" s="272">
        <v>11</v>
      </c>
      <c r="P49" s="244">
        <v>0.81818181818181812</v>
      </c>
      <c r="Q49" s="245">
        <v>0.54545454545454541</v>
      </c>
      <c r="R49" s="178">
        <v>0.6412213740458016</v>
      </c>
      <c r="S49" s="156"/>
      <c r="T49" s="113"/>
    </row>
    <row r="50" spans="1:20" x14ac:dyDescent="0.25">
      <c r="A50" s="74" t="s">
        <v>104</v>
      </c>
      <c r="B50" s="77" t="s">
        <v>105</v>
      </c>
      <c r="C50" s="76" t="s">
        <v>31</v>
      </c>
      <c r="D50" s="43">
        <v>89</v>
      </c>
      <c r="E50" s="47">
        <v>1</v>
      </c>
      <c r="F50" s="43">
        <v>42</v>
      </c>
      <c r="G50" s="47">
        <v>0.8571428571428571</v>
      </c>
      <c r="H50" s="47">
        <v>0.651685393258427</v>
      </c>
      <c r="I50" s="47">
        <v>1</v>
      </c>
      <c r="J50" s="158">
        <v>0.30952380952380953</v>
      </c>
      <c r="K50" s="47">
        <v>0.7142857142857143</v>
      </c>
      <c r="L50" s="47">
        <v>0.33333333333333337</v>
      </c>
      <c r="M50" s="158" t="s">
        <v>878</v>
      </c>
      <c r="N50" s="47">
        <v>1</v>
      </c>
      <c r="O50" s="272">
        <v>8</v>
      </c>
      <c r="P50" s="244" t="s">
        <v>878</v>
      </c>
      <c r="Q50" s="245" t="s">
        <v>878</v>
      </c>
      <c r="R50" s="178">
        <v>0.44943820224719105</v>
      </c>
      <c r="S50" s="156"/>
      <c r="T50" s="113"/>
    </row>
    <row r="51" spans="1:20" x14ac:dyDescent="0.25">
      <c r="A51" s="74" t="s">
        <v>106</v>
      </c>
      <c r="B51" s="77" t="s">
        <v>107</v>
      </c>
      <c r="C51" s="76" t="s">
        <v>31</v>
      </c>
      <c r="D51" s="43">
        <v>188</v>
      </c>
      <c r="E51" s="47">
        <v>0.98936170212765961</v>
      </c>
      <c r="F51" s="43">
        <v>86</v>
      </c>
      <c r="G51" s="47">
        <v>1</v>
      </c>
      <c r="H51" s="47">
        <v>0.89893617021276595</v>
      </c>
      <c r="I51" s="47">
        <v>0.99468085106382975</v>
      </c>
      <c r="J51" s="158">
        <v>0.83720930232558144</v>
      </c>
      <c r="K51" s="47">
        <v>0.44186046511627908</v>
      </c>
      <c r="L51" s="47">
        <v>0.27906976744186046</v>
      </c>
      <c r="M51" s="158">
        <v>0.18604651162790697</v>
      </c>
      <c r="N51" s="47">
        <v>0.98837209302325579</v>
      </c>
      <c r="O51" s="272">
        <v>21</v>
      </c>
      <c r="P51" s="244">
        <v>0.80952380952380953</v>
      </c>
      <c r="Q51" s="245">
        <v>0.80952380952380953</v>
      </c>
      <c r="R51" s="178">
        <v>0.37765957446808512</v>
      </c>
      <c r="S51" s="156"/>
      <c r="T51" s="113"/>
    </row>
    <row r="52" spans="1:20" x14ac:dyDescent="0.25">
      <c r="A52" s="74" t="s">
        <v>108</v>
      </c>
      <c r="B52" s="75" t="s">
        <v>109</v>
      </c>
      <c r="C52" s="76" t="s">
        <v>110</v>
      </c>
      <c r="D52" s="43">
        <v>163</v>
      </c>
      <c r="E52" s="47">
        <v>1</v>
      </c>
      <c r="F52" s="43">
        <v>108</v>
      </c>
      <c r="G52" s="47">
        <v>0.73148148148148151</v>
      </c>
      <c r="H52" s="47">
        <v>0.84049079754601219</v>
      </c>
      <c r="I52" s="47">
        <v>0.96932515337423308</v>
      </c>
      <c r="J52" s="158">
        <v>0.5185185185185186</v>
      </c>
      <c r="K52" s="47">
        <v>0.79629629629629628</v>
      </c>
      <c r="L52" s="47">
        <v>0.89814814814814814</v>
      </c>
      <c r="M52" s="158">
        <v>0.31481481481481483</v>
      </c>
      <c r="N52" s="47">
        <v>0.93518518518518523</v>
      </c>
      <c r="O52" s="272">
        <v>13</v>
      </c>
      <c r="P52" s="244">
        <v>0.53846153846153844</v>
      </c>
      <c r="Q52" s="245">
        <v>0.46153846153846151</v>
      </c>
      <c r="R52" s="178">
        <v>0.51533742331288346</v>
      </c>
      <c r="S52" s="156"/>
      <c r="T52" s="113"/>
    </row>
    <row r="53" spans="1:20" x14ac:dyDescent="0.25">
      <c r="A53" s="74" t="s">
        <v>111</v>
      </c>
      <c r="B53" s="77" t="s">
        <v>112</v>
      </c>
      <c r="C53" s="76" t="s">
        <v>31</v>
      </c>
      <c r="D53" s="43">
        <v>88</v>
      </c>
      <c r="E53" s="47">
        <v>0.97727272727272729</v>
      </c>
      <c r="F53" s="43">
        <v>58</v>
      </c>
      <c r="G53" s="47">
        <v>0.96551724137931028</v>
      </c>
      <c r="H53" s="47">
        <v>0.875</v>
      </c>
      <c r="I53" s="47">
        <v>1</v>
      </c>
      <c r="J53" s="158">
        <v>0.46551724137931033</v>
      </c>
      <c r="K53" s="47">
        <v>0.7931034482758621</v>
      </c>
      <c r="L53" s="47">
        <v>0.48275862068965514</v>
      </c>
      <c r="M53" s="158">
        <v>0.22413793103448276</v>
      </c>
      <c r="N53" s="47">
        <v>0.10344827586206896</v>
      </c>
      <c r="O53" s="272">
        <v>8</v>
      </c>
      <c r="P53" s="244">
        <v>0.75</v>
      </c>
      <c r="Q53" s="245" t="s">
        <v>878</v>
      </c>
      <c r="R53" s="178">
        <v>0.28409090909090912</v>
      </c>
      <c r="S53" s="156"/>
      <c r="T53" s="113"/>
    </row>
    <row r="54" spans="1:20" x14ac:dyDescent="0.25">
      <c r="A54" s="74" t="s">
        <v>113</v>
      </c>
      <c r="B54" s="75" t="s">
        <v>114</v>
      </c>
      <c r="C54" s="76" t="s">
        <v>14</v>
      </c>
      <c r="D54" s="43">
        <v>147</v>
      </c>
      <c r="E54" s="47">
        <v>1</v>
      </c>
      <c r="F54" s="43">
        <v>89</v>
      </c>
      <c r="G54" s="47">
        <v>1</v>
      </c>
      <c r="H54" s="47">
        <v>0.95238095238095244</v>
      </c>
      <c r="I54" s="47">
        <v>0.99319727891156462</v>
      </c>
      <c r="J54" s="158">
        <v>0.9101123595505618</v>
      </c>
      <c r="K54" s="47">
        <v>0.8202247191011236</v>
      </c>
      <c r="L54" s="47">
        <v>0.8651685393258427</v>
      </c>
      <c r="M54" s="158">
        <v>0.71910112359550571</v>
      </c>
      <c r="N54" s="47" t="s">
        <v>878</v>
      </c>
      <c r="O54" s="272">
        <v>12</v>
      </c>
      <c r="P54" s="244">
        <v>0.83333333333333326</v>
      </c>
      <c r="Q54" s="245">
        <v>0.5</v>
      </c>
      <c r="R54" s="178">
        <v>0.55782312925170063</v>
      </c>
      <c r="S54" s="156"/>
      <c r="T54" s="113"/>
    </row>
    <row r="55" spans="1:20" x14ac:dyDescent="0.25">
      <c r="A55" s="74" t="s">
        <v>115</v>
      </c>
      <c r="B55" s="1" t="s">
        <v>116</v>
      </c>
      <c r="C55" s="76" t="s">
        <v>69</v>
      </c>
      <c r="D55" s="43">
        <v>91</v>
      </c>
      <c r="E55" s="47">
        <v>0.98901098901098905</v>
      </c>
      <c r="F55" s="43">
        <v>58</v>
      </c>
      <c r="G55" s="47">
        <v>1</v>
      </c>
      <c r="H55" s="47">
        <v>0.70329670329670335</v>
      </c>
      <c r="I55" s="47">
        <v>1</v>
      </c>
      <c r="J55" s="158">
        <v>0.43103448275862072</v>
      </c>
      <c r="K55" s="47">
        <v>0.68965517241379315</v>
      </c>
      <c r="L55" s="47">
        <v>0.81034482758620685</v>
      </c>
      <c r="M55" s="158">
        <v>0.37931034482758619</v>
      </c>
      <c r="N55" s="47">
        <v>1</v>
      </c>
      <c r="O55" s="272" t="s">
        <v>878</v>
      </c>
      <c r="P55" s="244">
        <v>0</v>
      </c>
      <c r="Q55" s="245">
        <v>0</v>
      </c>
      <c r="R55" s="178">
        <v>0.12087912087912088</v>
      </c>
      <c r="S55" s="156"/>
      <c r="T55" s="113"/>
    </row>
    <row r="56" spans="1:20" x14ac:dyDescent="0.25">
      <c r="A56" s="74" t="s">
        <v>117</v>
      </c>
      <c r="B56" s="75" t="s">
        <v>118</v>
      </c>
      <c r="C56" s="76" t="s">
        <v>110</v>
      </c>
      <c r="D56" s="43">
        <v>154</v>
      </c>
      <c r="E56" s="47">
        <v>1</v>
      </c>
      <c r="F56" s="43">
        <v>80</v>
      </c>
      <c r="G56" s="47">
        <v>0.92500000000000004</v>
      </c>
      <c r="H56" s="47">
        <v>0.88961038961038963</v>
      </c>
      <c r="I56" s="47">
        <v>0.95454545454545459</v>
      </c>
      <c r="J56" s="158">
        <v>0.8</v>
      </c>
      <c r="K56" s="47">
        <v>0.78749999999999998</v>
      </c>
      <c r="L56" s="47">
        <v>0.88749999999999996</v>
      </c>
      <c r="M56" s="158">
        <v>0.55000000000000004</v>
      </c>
      <c r="N56" s="47">
        <v>0.96250000000000002</v>
      </c>
      <c r="O56" s="272">
        <v>22</v>
      </c>
      <c r="P56" s="244">
        <v>0.90909090909090906</v>
      </c>
      <c r="Q56" s="245">
        <v>0.95454545454545459</v>
      </c>
      <c r="R56" s="178">
        <v>0.85064935064935066</v>
      </c>
      <c r="S56" s="156"/>
      <c r="T56" s="113"/>
    </row>
    <row r="57" spans="1:20" x14ac:dyDescent="0.25">
      <c r="A57" s="74" t="s">
        <v>119</v>
      </c>
      <c r="B57" s="75" t="s">
        <v>120</v>
      </c>
      <c r="C57" s="76" t="s">
        <v>110</v>
      </c>
      <c r="D57" s="43">
        <v>165</v>
      </c>
      <c r="E57" s="47">
        <v>1</v>
      </c>
      <c r="F57" s="43">
        <v>90</v>
      </c>
      <c r="G57" s="47">
        <v>0.72222222222222232</v>
      </c>
      <c r="H57" s="47">
        <v>0.65454545454545454</v>
      </c>
      <c r="I57" s="47">
        <v>1</v>
      </c>
      <c r="J57" s="158">
        <v>0.48888888888888887</v>
      </c>
      <c r="K57" s="47">
        <v>0.6777777777777777</v>
      </c>
      <c r="L57" s="47">
        <v>0.71111111111111114</v>
      </c>
      <c r="M57" s="158">
        <v>0.24444444444444444</v>
      </c>
      <c r="N57" s="47">
        <v>0.21111111111111111</v>
      </c>
      <c r="O57" s="272">
        <v>15</v>
      </c>
      <c r="P57" s="244" t="s">
        <v>878</v>
      </c>
      <c r="Q57" s="245">
        <v>0.6</v>
      </c>
      <c r="R57" s="178">
        <v>0.60606060606060608</v>
      </c>
      <c r="S57" s="156"/>
      <c r="T57" s="113"/>
    </row>
    <row r="58" spans="1:20" x14ac:dyDescent="0.25">
      <c r="A58" s="74" t="s">
        <v>121</v>
      </c>
      <c r="B58" s="75" t="s">
        <v>122</v>
      </c>
      <c r="C58" s="76" t="s">
        <v>24</v>
      </c>
      <c r="D58" s="43">
        <v>148</v>
      </c>
      <c r="E58" s="47">
        <v>1</v>
      </c>
      <c r="F58" s="43">
        <v>86</v>
      </c>
      <c r="G58" s="47">
        <v>0.91860465116279078</v>
      </c>
      <c r="H58" s="47">
        <v>0.8716216216216216</v>
      </c>
      <c r="I58" s="47">
        <v>1</v>
      </c>
      <c r="J58" s="158">
        <v>0.80232558139534893</v>
      </c>
      <c r="K58" s="47">
        <v>0.61627906976744184</v>
      </c>
      <c r="L58" s="47">
        <v>0.11627906976744186</v>
      </c>
      <c r="M58" s="158">
        <v>6.9767441860465115E-2</v>
      </c>
      <c r="N58" s="47">
        <v>1</v>
      </c>
      <c r="O58" s="272">
        <v>11</v>
      </c>
      <c r="P58" s="244">
        <v>0.45454545454545453</v>
      </c>
      <c r="Q58" s="245">
        <v>0</v>
      </c>
      <c r="R58" s="178">
        <v>0.54054054054054057</v>
      </c>
      <c r="S58" s="156"/>
      <c r="T58" s="113"/>
    </row>
    <row r="59" spans="1:20" x14ac:dyDescent="0.25">
      <c r="A59" s="74" t="s">
        <v>123</v>
      </c>
      <c r="B59" s="75" t="s">
        <v>124</v>
      </c>
      <c r="C59" s="76" t="s">
        <v>8</v>
      </c>
      <c r="D59" s="43">
        <v>135</v>
      </c>
      <c r="E59" s="47">
        <v>1</v>
      </c>
      <c r="F59" s="43">
        <v>92</v>
      </c>
      <c r="G59" s="47">
        <v>0.89130434782608703</v>
      </c>
      <c r="H59" s="47">
        <v>0.85925925925925928</v>
      </c>
      <c r="I59" s="47">
        <v>0.99259259259259247</v>
      </c>
      <c r="J59" s="158">
        <v>0.72826086956521729</v>
      </c>
      <c r="K59" s="47">
        <v>0.82608695652173902</v>
      </c>
      <c r="L59" s="47">
        <v>0.80434782608695654</v>
      </c>
      <c r="M59" s="158">
        <v>0.51086956521739135</v>
      </c>
      <c r="N59" s="47">
        <v>1</v>
      </c>
      <c r="O59" s="272">
        <v>13</v>
      </c>
      <c r="P59" s="244" t="s">
        <v>878</v>
      </c>
      <c r="Q59" s="245" t="s">
        <v>878</v>
      </c>
      <c r="R59" s="178">
        <v>0.73333333333333328</v>
      </c>
      <c r="S59" s="156"/>
      <c r="T59" s="113"/>
    </row>
    <row r="60" spans="1:20" x14ac:dyDescent="0.25">
      <c r="A60" s="74" t="s">
        <v>125</v>
      </c>
      <c r="B60" s="75" t="s">
        <v>126</v>
      </c>
      <c r="C60" s="76" t="s">
        <v>69</v>
      </c>
      <c r="D60" s="43">
        <v>66</v>
      </c>
      <c r="E60" s="47">
        <v>1</v>
      </c>
      <c r="F60" s="43">
        <v>42</v>
      </c>
      <c r="G60" s="47">
        <v>0.95238095238095244</v>
      </c>
      <c r="H60" s="47">
        <v>0.96969696969696972</v>
      </c>
      <c r="I60" s="47">
        <v>1</v>
      </c>
      <c r="J60" s="158">
        <v>0.73809523809523814</v>
      </c>
      <c r="K60" s="47">
        <v>0.83333333333333326</v>
      </c>
      <c r="L60" s="47">
        <v>0.97619047619047616</v>
      </c>
      <c r="M60" s="158">
        <v>0.57142857142857151</v>
      </c>
      <c r="N60" s="47">
        <v>1</v>
      </c>
      <c r="O60" s="272">
        <v>10</v>
      </c>
      <c r="P60" s="244">
        <v>1</v>
      </c>
      <c r="Q60" s="245">
        <v>0.8</v>
      </c>
      <c r="R60" s="178">
        <v>0.71212121212121215</v>
      </c>
      <c r="S60" s="156"/>
      <c r="T60" s="113"/>
    </row>
    <row r="61" spans="1:20" x14ac:dyDescent="0.25">
      <c r="A61" s="74" t="s">
        <v>127</v>
      </c>
      <c r="B61" s="75" t="s">
        <v>128</v>
      </c>
      <c r="C61" s="76" t="s">
        <v>24</v>
      </c>
      <c r="D61" s="43">
        <v>339</v>
      </c>
      <c r="E61" s="47">
        <v>0.98525073746312686</v>
      </c>
      <c r="F61" s="43">
        <v>209</v>
      </c>
      <c r="G61" s="47">
        <v>0.95693779904306231</v>
      </c>
      <c r="H61" s="47">
        <v>0.69616519174041303</v>
      </c>
      <c r="I61" s="47">
        <v>0.97935103244837762</v>
      </c>
      <c r="J61" s="158">
        <v>0.36842105263157898</v>
      </c>
      <c r="K61" s="47">
        <v>0.24401913875598086</v>
      </c>
      <c r="L61" s="47">
        <v>0.34928229665071769</v>
      </c>
      <c r="M61" s="158">
        <v>7.6555023923444973E-2</v>
      </c>
      <c r="N61" s="47">
        <v>1</v>
      </c>
      <c r="O61" s="272">
        <v>22</v>
      </c>
      <c r="P61" s="244">
        <v>0.77272727272727271</v>
      </c>
      <c r="Q61" s="245">
        <v>0.81818181818181812</v>
      </c>
      <c r="R61" s="178">
        <v>6.1946902654867256E-2</v>
      </c>
      <c r="S61" s="156"/>
      <c r="T61" s="113"/>
    </row>
    <row r="62" spans="1:20" x14ac:dyDescent="0.25">
      <c r="A62" s="74" t="s">
        <v>129</v>
      </c>
      <c r="B62" s="75" t="s">
        <v>130</v>
      </c>
      <c r="C62" s="76" t="s">
        <v>21</v>
      </c>
      <c r="D62" s="43">
        <v>44</v>
      </c>
      <c r="E62" s="47">
        <v>1</v>
      </c>
      <c r="F62" s="43">
        <v>24</v>
      </c>
      <c r="G62" s="47">
        <v>0.91666666666666674</v>
      </c>
      <c r="H62" s="47">
        <v>0.88636363636363635</v>
      </c>
      <c r="I62" s="47">
        <v>1</v>
      </c>
      <c r="J62" s="158">
        <v>0.875</v>
      </c>
      <c r="K62" s="47">
        <v>1</v>
      </c>
      <c r="L62" s="47">
        <v>0.625</v>
      </c>
      <c r="M62" s="158">
        <v>0.54166666666666663</v>
      </c>
      <c r="N62" s="47">
        <v>1</v>
      </c>
      <c r="O62" s="272" t="s">
        <v>878</v>
      </c>
      <c r="P62" s="244">
        <v>0</v>
      </c>
      <c r="Q62" s="245">
        <v>0</v>
      </c>
      <c r="R62" s="178">
        <v>0.54545454545454541</v>
      </c>
      <c r="S62" s="156"/>
      <c r="T62" s="113"/>
    </row>
    <row r="63" spans="1:20" x14ac:dyDescent="0.25">
      <c r="A63" s="74" t="s">
        <v>131</v>
      </c>
      <c r="B63" s="75" t="s">
        <v>132</v>
      </c>
      <c r="C63" s="76" t="s">
        <v>8</v>
      </c>
      <c r="D63" s="43">
        <v>145</v>
      </c>
      <c r="E63" s="47">
        <v>0.99310344827586206</v>
      </c>
      <c r="F63" s="43">
        <v>91</v>
      </c>
      <c r="G63" s="47">
        <v>0.98901098901098905</v>
      </c>
      <c r="H63" s="47">
        <v>0.93793103448275861</v>
      </c>
      <c r="I63" s="47">
        <v>1</v>
      </c>
      <c r="J63" s="158">
        <v>0.87912087912087911</v>
      </c>
      <c r="K63" s="47">
        <v>0.76923076923076916</v>
      </c>
      <c r="L63" s="47">
        <v>0.92307692307692302</v>
      </c>
      <c r="M63" s="158">
        <v>0.72527472527472525</v>
      </c>
      <c r="N63" s="47">
        <v>0.93406593406593397</v>
      </c>
      <c r="O63" s="272">
        <v>10</v>
      </c>
      <c r="P63" s="244">
        <v>0.9</v>
      </c>
      <c r="Q63" s="245">
        <v>0.9</v>
      </c>
      <c r="R63" s="178">
        <v>0.4206896551724138</v>
      </c>
      <c r="S63" s="156"/>
      <c r="T63" s="113"/>
    </row>
    <row r="64" spans="1:20" x14ac:dyDescent="0.25">
      <c r="A64" s="74" t="s">
        <v>133</v>
      </c>
      <c r="B64" s="77" t="s">
        <v>134</v>
      </c>
      <c r="C64" s="76" t="s">
        <v>69</v>
      </c>
      <c r="D64" s="43">
        <v>188</v>
      </c>
      <c r="E64" s="47">
        <v>0.99468085106382975</v>
      </c>
      <c r="F64" s="43">
        <v>102</v>
      </c>
      <c r="G64" s="47">
        <v>1</v>
      </c>
      <c r="H64" s="47">
        <v>0.78723404255319152</v>
      </c>
      <c r="I64" s="47">
        <v>0.99468085106382975</v>
      </c>
      <c r="J64" s="158">
        <v>0.70588235294117652</v>
      </c>
      <c r="K64" s="47">
        <v>0.77450980392156865</v>
      </c>
      <c r="L64" s="47">
        <v>0.87254901960784315</v>
      </c>
      <c r="M64" s="158">
        <v>0.56862745098039214</v>
      </c>
      <c r="N64" s="47">
        <v>0.31372549019607843</v>
      </c>
      <c r="O64" s="272">
        <v>16</v>
      </c>
      <c r="P64" s="244" t="s">
        <v>878</v>
      </c>
      <c r="Q64" s="245" t="s">
        <v>878</v>
      </c>
      <c r="R64" s="178">
        <v>0.48404255319148937</v>
      </c>
      <c r="S64" s="156"/>
      <c r="T64" s="113"/>
    </row>
    <row r="65" spans="1:20" x14ac:dyDescent="0.25">
      <c r="A65" s="74" t="s">
        <v>135</v>
      </c>
      <c r="B65" s="75" t="s">
        <v>136</v>
      </c>
      <c r="C65" s="76" t="s">
        <v>50</v>
      </c>
      <c r="D65" s="43">
        <v>152</v>
      </c>
      <c r="E65" s="47">
        <v>1</v>
      </c>
      <c r="F65" s="43">
        <v>94</v>
      </c>
      <c r="G65" s="47">
        <v>0.92553191489361708</v>
      </c>
      <c r="H65" s="47">
        <v>0.97368421052631571</v>
      </c>
      <c r="I65" s="47">
        <v>0.97368421052631571</v>
      </c>
      <c r="J65" s="158">
        <v>0.86170212765957444</v>
      </c>
      <c r="K65" s="47">
        <v>0.85106382978723405</v>
      </c>
      <c r="L65" s="47">
        <v>0.91489361702127647</v>
      </c>
      <c r="M65" s="158">
        <v>0.6914893617021276</v>
      </c>
      <c r="N65" s="47">
        <v>0.8085106382978724</v>
      </c>
      <c r="O65" s="272">
        <v>11</v>
      </c>
      <c r="P65" s="244">
        <v>1</v>
      </c>
      <c r="Q65" s="245">
        <v>1</v>
      </c>
      <c r="R65" s="178">
        <v>0.69736842105263164</v>
      </c>
      <c r="S65" s="156"/>
      <c r="T65" s="113"/>
    </row>
    <row r="66" spans="1:20" x14ac:dyDescent="0.25">
      <c r="A66" s="74" t="s">
        <v>137</v>
      </c>
      <c r="B66" s="75" t="s">
        <v>138</v>
      </c>
      <c r="C66" s="76" t="s">
        <v>31</v>
      </c>
      <c r="D66" s="43">
        <v>67</v>
      </c>
      <c r="E66" s="47">
        <v>1</v>
      </c>
      <c r="F66" s="43">
        <v>34</v>
      </c>
      <c r="G66" s="47">
        <v>1</v>
      </c>
      <c r="H66" s="47">
        <v>0.83582089552238814</v>
      </c>
      <c r="I66" s="47">
        <v>1</v>
      </c>
      <c r="J66" s="158">
        <v>0.44117647058823528</v>
      </c>
      <c r="K66" s="47">
        <v>0.70588235294117652</v>
      </c>
      <c r="L66" s="47">
        <v>0.4705882352941177</v>
      </c>
      <c r="M66" s="158">
        <v>0.17647058823529413</v>
      </c>
      <c r="N66" s="47">
        <v>1</v>
      </c>
      <c r="O66" s="272">
        <v>10</v>
      </c>
      <c r="P66" s="244">
        <v>0.8</v>
      </c>
      <c r="Q66" s="245">
        <v>0.9</v>
      </c>
      <c r="R66" s="178">
        <v>0.62686567164179108</v>
      </c>
      <c r="S66" s="156"/>
      <c r="T66" s="113"/>
    </row>
    <row r="67" spans="1:20" x14ac:dyDescent="0.25">
      <c r="A67" s="74" t="s">
        <v>139</v>
      </c>
      <c r="B67" s="75" t="s">
        <v>140</v>
      </c>
      <c r="C67" s="76" t="s">
        <v>69</v>
      </c>
      <c r="D67" s="43">
        <v>43</v>
      </c>
      <c r="E67" s="47">
        <v>1</v>
      </c>
      <c r="F67" s="43">
        <v>25</v>
      </c>
      <c r="G67" s="47">
        <v>1</v>
      </c>
      <c r="H67" s="47">
        <v>0.95348837209302328</v>
      </c>
      <c r="I67" s="47">
        <v>1</v>
      </c>
      <c r="J67" s="158">
        <v>0.92</v>
      </c>
      <c r="K67" s="47">
        <v>0.84</v>
      </c>
      <c r="L67" s="47">
        <v>1</v>
      </c>
      <c r="M67" s="158">
        <v>0.72</v>
      </c>
      <c r="N67" s="47">
        <v>1</v>
      </c>
      <c r="O67" s="272">
        <v>5</v>
      </c>
      <c r="P67" s="244">
        <v>1</v>
      </c>
      <c r="Q67" s="245">
        <v>1</v>
      </c>
      <c r="R67" s="178">
        <v>0.41860465116279072</v>
      </c>
      <c r="S67" s="156"/>
      <c r="T67" s="113"/>
    </row>
    <row r="68" spans="1:20" x14ac:dyDescent="0.25">
      <c r="A68" s="74" t="s">
        <v>141</v>
      </c>
      <c r="B68" s="75" t="s">
        <v>142</v>
      </c>
      <c r="C68" s="76" t="s">
        <v>31</v>
      </c>
      <c r="D68" s="43">
        <v>105</v>
      </c>
      <c r="E68" s="47">
        <v>1</v>
      </c>
      <c r="F68" s="43">
        <v>66</v>
      </c>
      <c r="G68" s="47">
        <v>0.98484848484848486</v>
      </c>
      <c r="H68" s="47">
        <v>0.77142857142857135</v>
      </c>
      <c r="I68" s="47">
        <v>1</v>
      </c>
      <c r="J68" s="158">
        <v>0.59090909090909094</v>
      </c>
      <c r="K68" s="47">
        <v>0.69696969696969702</v>
      </c>
      <c r="L68" s="47">
        <v>0.46969696969696967</v>
      </c>
      <c r="M68" s="158">
        <v>0.2121212121212121</v>
      </c>
      <c r="N68" s="47">
        <v>1</v>
      </c>
      <c r="O68" s="272">
        <v>16</v>
      </c>
      <c r="P68" s="244">
        <v>1</v>
      </c>
      <c r="Q68" s="245">
        <v>0.875</v>
      </c>
      <c r="R68" s="178">
        <v>0.42857142857142855</v>
      </c>
      <c r="S68" s="156"/>
      <c r="T68" s="113"/>
    </row>
    <row r="69" spans="1:20" x14ac:dyDescent="0.25">
      <c r="A69" s="74" t="s">
        <v>143</v>
      </c>
      <c r="B69" s="75" t="s">
        <v>144</v>
      </c>
      <c r="C69" s="76" t="s">
        <v>8</v>
      </c>
      <c r="D69" s="43">
        <v>84</v>
      </c>
      <c r="E69" s="47">
        <v>1</v>
      </c>
      <c r="F69" s="43">
        <v>55</v>
      </c>
      <c r="G69" s="47">
        <v>0.98181818181818192</v>
      </c>
      <c r="H69" s="47">
        <v>0.91666666666666674</v>
      </c>
      <c r="I69" s="47">
        <v>1</v>
      </c>
      <c r="J69" s="158">
        <v>0.69090909090909092</v>
      </c>
      <c r="K69" s="47">
        <v>0.81818181818181812</v>
      </c>
      <c r="L69" s="47">
        <v>0.96363636363636362</v>
      </c>
      <c r="M69" s="158">
        <v>0.54545454545454541</v>
      </c>
      <c r="N69" s="47">
        <v>1</v>
      </c>
      <c r="O69" s="272">
        <v>5</v>
      </c>
      <c r="P69" s="244">
        <v>1</v>
      </c>
      <c r="Q69" s="245">
        <v>1</v>
      </c>
      <c r="R69" s="178">
        <v>0.63095238095238093</v>
      </c>
      <c r="S69" s="156"/>
      <c r="T69" s="113"/>
    </row>
    <row r="70" spans="1:20" x14ac:dyDescent="0.25">
      <c r="A70" s="74" t="s">
        <v>145</v>
      </c>
      <c r="B70" s="75" t="s">
        <v>146</v>
      </c>
      <c r="C70" s="76" t="s">
        <v>31</v>
      </c>
      <c r="D70" s="43">
        <v>105</v>
      </c>
      <c r="E70" s="47">
        <v>0.94285714285714295</v>
      </c>
      <c r="F70" s="43">
        <v>63</v>
      </c>
      <c r="G70" s="47">
        <v>0.92063492063492058</v>
      </c>
      <c r="H70" s="47">
        <v>0.48571428571428571</v>
      </c>
      <c r="I70" s="47">
        <v>0.91428571428571426</v>
      </c>
      <c r="J70" s="158">
        <v>0.41269841269841273</v>
      </c>
      <c r="K70" s="47">
        <v>0.46031746031746029</v>
      </c>
      <c r="L70" s="47" t="s">
        <v>878</v>
      </c>
      <c r="M70" s="158" t="s">
        <v>878</v>
      </c>
      <c r="N70" s="47" t="s">
        <v>878</v>
      </c>
      <c r="O70" s="272">
        <v>19</v>
      </c>
      <c r="P70" s="244">
        <v>0.52631578947368418</v>
      </c>
      <c r="Q70" s="245">
        <v>0.52631578947368418</v>
      </c>
      <c r="R70" s="178">
        <v>9.5238095238095233E-2</v>
      </c>
      <c r="S70" s="156"/>
      <c r="T70" s="113"/>
    </row>
    <row r="71" spans="1:20" x14ac:dyDescent="0.25">
      <c r="A71" s="74" t="s">
        <v>147</v>
      </c>
      <c r="B71" s="75" t="s">
        <v>148</v>
      </c>
      <c r="C71" s="76" t="s">
        <v>31</v>
      </c>
      <c r="D71" s="43">
        <v>168</v>
      </c>
      <c r="E71" s="47">
        <v>0.91666666666666674</v>
      </c>
      <c r="F71" s="43">
        <v>111</v>
      </c>
      <c r="G71" s="47">
        <v>0.81981981981981988</v>
      </c>
      <c r="H71" s="47">
        <v>0.83333333333333326</v>
      </c>
      <c r="I71" s="47">
        <v>0.9107142857142857</v>
      </c>
      <c r="J71" s="158">
        <v>0.77477477477477474</v>
      </c>
      <c r="K71" s="47">
        <v>0.61261261261261257</v>
      </c>
      <c r="L71" s="47">
        <v>0.1891891891891892</v>
      </c>
      <c r="M71" s="158">
        <v>9.90990990990991E-2</v>
      </c>
      <c r="N71" s="47" t="s">
        <v>878</v>
      </c>
      <c r="O71" s="272">
        <v>21</v>
      </c>
      <c r="P71" s="244">
        <v>0.95238095238095244</v>
      </c>
      <c r="Q71" s="245">
        <v>0.8571428571428571</v>
      </c>
      <c r="R71" s="178">
        <v>0</v>
      </c>
      <c r="S71" s="156"/>
      <c r="T71" s="113"/>
    </row>
    <row r="72" spans="1:20" x14ac:dyDescent="0.25">
      <c r="A72" s="74" t="s">
        <v>149</v>
      </c>
      <c r="B72" s="75" t="s">
        <v>150</v>
      </c>
      <c r="C72" s="76" t="s">
        <v>24</v>
      </c>
      <c r="D72" s="43">
        <v>221</v>
      </c>
      <c r="E72" s="47">
        <v>1</v>
      </c>
      <c r="F72" s="43">
        <v>141</v>
      </c>
      <c r="G72" s="47">
        <v>0.80141843971631199</v>
      </c>
      <c r="H72" s="47">
        <v>0.85972850678733026</v>
      </c>
      <c r="I72" s="47">
        <v>1</v>
      </c>
      <c r="J72" s="158">
        <v>0.75177304964539005</v>
      </c>
      <c r="K72" s="47">
        <v>0.7943262411347517</v>
      </c>
      <c r="L72" s="47">
        <v>0.85815602836879434</v>
      </c>
      <c r="M72" s="158">
        <v>0.5035460992907802</v>
      </c>
      <c r="N72" s="47">
        <v>1</v>
      </c>
      <c r="O72" s="272">
        <v>21</v>
      </c>
      <c r="P72" s="244">
        <v>0.8571428571428571</v>
      </c>
      <c r="Q72" s="245" t="s">
        <v>878</v>
      </c>
      <c r="R72" s="178">
        <v>0.48416289592760181</v>
      </c>
      <c r="S72" s="156"/>
      <c r="T72" s="113"/>
    </row>
    <row r="73" spans="1:20" x14ac:dyDescent="0.25">
      <c r="A73" s="74" t="s">
        <v>151</v>
      </c>
      <c r="B73" s="75" t="s">
        <v>152</v>
      </c>
      <c r="C73" s="76" t="s">
        <v>5</v>
      </c>
      <c r="D73" s="43">
        <v>60</v>
      </c>
      <c r="E73" s="47">
        <v>1</v>
      </c>
      <c r="F73" s="43">
        <v>39</v>
      </c>
      <c r="G73" s="47">
        <v>0.66666666666666674</v>
      </c>
      <c r="H73" s="47">
        <v>0.66666666666666674</v>
      </c>
      <c r="I73" s="47">
        <v>0.9</v>
      </c>
      <c r="J73" s="158">
        <v>0.4102564102564103</v>
      </c>
      <c r="K73" s="47">
        <v>0.35897435897435898</v>
      </c>
      <c r="L73" s="47">
        <v>0.53846153846153844</v>
      </c>
      <c r="M73" s="158" t="s">
        <v>878</v>
      </c>
      <c r="N73" s="47">
        <v>0.48717948717948717</v>
      </c>
      <c r="O73" s="272">
        <v>8</v>
      </c>
      <c r="P73" s="244">
        <v>1</v>
      </c>
      <c r="Q73" s="245">
        <v>0.75</v>
      </c>
      <c r="R73" s="178">
        <v>0.28333333333333333</v>
      </c>
      <c r="S73" s="156"/>
      <c r="T73" s="113"/>
    </row>
    <row r="74" spans="1:20" x14ac:dyDescent="0.25">
      <c r="A74" s="74" t="s">
        <v>153</v>
      </c>
      <c r="B74" s="75" t="s">
        <v>154</v>
      </c>
      <c r="C74" s="76" t="s">
        <v>69</v>
      </c>
      <c r="D74" s="43">
        <v>214</v>
      </c>
      <c r="E74" s="47">
        <v>1</v>
      </c>
      <c r="F74" s="43">
        <v>143</v>
      </c>
      <c r="G74" s="47">
        <v>0.99300699300699302</v>
      </c>
      <c r="H74" s="47">
        <v>0.89719626168224298</v>
      </c>
      <c r="I74" s="47">
        <v>1</v>
      </c>
      <c r="J74" s="158">
        <v>0.73426573426573427</v>
      </c>
      <c r="K74" s="47">
        <v>0.70629370629370625</v>
      </c>
      <c r="L74" s="47">
        <v>0.76923076923076916</v>
      </c>
      <c r="M74" s="158">
        <v>0.43356643356643354</v>
      </c>
      <c r="N74" s="47">
        <v>1</v>
      </c>
      <c r="O74" s="272">
        <v>30</v>
      </c>
      <c r="P74" s="244">
        <v>0.73333333333333328</v>
      </c>
      <c r="Q74" s="245">
        <v>0.9</v>
      </c>
      <c r="R74" s="178">
        <v>0.68224299065420568</v>
      </c>
      <c r="S74" s="156"/>
      <c r="T74" s="113"/>
    </row>
    <row r="75" spans="1:20" x14ac:dyDescent="0.25">
      <c r="A75" s="74" t="s">
        <v>155</v>
      </c>
      <c r="B75" s="75" t="s">
        <v>156</v>
      </c>
      <c r="C75" s="76" t="s">
        <v>110</v>
      </c>
      <c r="D75" s="43">
        <v>162</v>
      </c>
      <c r="E75" s="47">
        <v>0.99382716049382724</v>
      </c>
      <c r="F75" s="43">
        <v>91</v>
      </c>
      <c r="G75" s="47">
        <v>0.86813186813186816</v>
      </c>
      <c r="H75" s="47">
        <v>0.83333333333333326</v>
      </c>
      <c r="I75" s="47">
        <v>0.93209876543209869</v>
      </c>
      <c r="J75" s="158">
        <v>0.74725274725274726</v>
      </c>
      <c r="K75" s="47">
        <v>0.62637362637362637</v>
      </c>
      <c r="L75" s="47">
        <v>0.53846153846153844</v>
      </c>
      <c r="M75" s="158">
        <v>0.23076923076923075</v>
      </c>
      <c r="N75" s="47">
        <v>0.93406593406593397</v>
      </c>
      <c r="O75" s="272">
        <v>13</v>
      </c>
      <c r="P75" s="244">
        <v>0.92307692307692302</v>
      </c>
      <c r="Q75" s="245">
        <v>0.92307692307692302</v>
      </c>
      <c r="R75" s="178">
        <v>0.40740740740740738</v>
      </c>
      <c r="S75" s="156"/>
      <c r="T75" s="113"/>
    </row>
    <row r="76" spans="1:20" x14ac:dyDescent="0.25">
      <c r="A76" s="74" t="s">
        <v>157</v>
      </c>
      <c r="B76" s="75" t="s">
        <v>158</v>
      </c>
      <c r="C76" s="76" t="s">
        <v>69</v>
      </c>
      <c r="D76" s="43">
        <v>47</v>
      </c>
      <c r="E76" s="47">
        <v>0.85106382978723405</v>
      </c>
      <c r="F76" s="43">
        <v>37</v>
      </c>
      <c r="G76" s="47">
        <v>0.97297297297297292</v>
      </c>
      <c r="H76" s="47">
        <v>0.93617021276595747</v>
      </c>
      <c r="I76" s="47">
        <v>0.97872340425531912</v>
      </c>
      <c r="J76" s="158">
        <v>0.91891891891891886</v>
      </c>
      <c r="K76" s="47">
        <v>0.67567567567567566</v>
      </c>
      <c r="L76" s="47">
        <v>0.94594594594594594</v>
      </c>
      <c r="M76" s="158">
        <v>0.5135135135135136</v>
      </c>
      <c r="N76" s="47">
        <v>1</v>
      </c>
      <c r="O76" s="272">
        <v>7</v>
      </c>
      <c r="P76" s="244">
        <v>0.7142857142857143</v>
      </c>
      <c r="Q76" s="245">
        <v>0.8571428571428571</v>
      </c>
      <c r="R76" s="178" t="s">
        <v>878</v>
      </c>
      <c r="S76" s="156"/>
      <c r="T76" s="113"/>
    </row>
    <row r="77" spans="1:20" x14ac:dyDescent="0.25">
      <c r="A77" s="74" t="s">
        <v>159</v>
      </c>
      <c r="B77" s="77" t="s">
        <v>160</v>
      </c>
      <c r="C77" s="76" t="s">
        <v>8</v>
      </c>
      <c r="D77" s="43">
        <v>227</v>
      </c>
      <c r="E77" s="47">
        <v>0.99118942731277526</v>
      </c>
      <c r="F77" s="43">
        <v>133</v>
      </c>
      <c r="G77" s="47">
        <v>0.96240601503759393</v>
      </c>
      <c r="H77" s="47">
        <v>0.6035242290748899</v>
      </c>
      <c r="I77" s="47">
        <v>0.97356828193832601</v>
      </c>
      <c r="J77" s="158">
        <v>0.51127819548872178</v>
      </c>
      <c r="K77" s="47">
        <v>0.8421052631578948</v>
      </c>
      <c r="L77" s="47">
        <v>0.69172932330827064</v>
      </c>
      <c r="M77" s="158">
        <v>0.30827067669172936</v>
      </c>
      <c r="N77" s="47">
        <v>0.34586466165413532</v>
      </c>
      <c r="O77" s="272">
        <v>18</v>
      </c>
      <c r="P77" s="244">
        <v>1</v>
      </c>
      <c r="Q77" s="245">
        <v>0.72222222222222232</v>
      </c>
      <c r="R77" s="178">
        <v>0.54625550660792954</v>
      </c>
      <c r="S77" s="156"/>
      <c r="T77" s="113"/>
    </row>
    <row r="78" spans="1:20" x14ac:dyDescent="0.25">
      <c r="A78" s="74" t="s">
        <v>161</v>
      </c>
      <c r="B78" s="75" t="s">
        <v>162</v>
      </c>
      <c r="C78" s="76" t="s">
        <v>110</v>
      </c>
      <c r="D78" s="43">
        <v>66</v>
      </c>
      <c r="E78" s="47">
        <v>1</v>
      </c>
      <c r="F78" s="43">
        <v>51</v>
      </c>
      <c r="G78" s="47">
        <v>0.90196078431372551</v>
      </c>
      <c r="H78" s="47">
        <v>0.87878787878787878</v>
      </c>
      <c r="I78" s="47">
        <v>1</v>
      </c>
      <c r="J78" s="158">
        <v>0.70588235294117652</v>
      </c>
      <c r="K78" s="47">
        <v>0.84313725490196079</v>
      </c>
      <c r="L78" s="47">
        <v>0.70588235294117652</v>
      </c>
      <c r="M78" s="158">
        <v>0.41176470588235298</v>
      </c>
      <c r="N78" s="47">
        <v>1</v>
      </c>
      <c r="O78" s="272">
        <v>10</v>
      </c>
      <c r="P78" s="244">
        <v>0.9</v>
      </c>
      <c r="Q78" s="245">
        <v>0.9</v>
      </c>
      <c r="R78" s="178">
        <v>0.53030303030303028</v>
      </c>
      <c r="S78" s="156"/>
      <c r="T78" s="113"/>
    </row>
    <row r="79" spans="1:20" x14ac:dyDescent="0.25">
      <c r="A79" s="74" t="s">
        <v>163</v>
      </c>
      <c r="B79" s="75" t="s">
        <v>164</v>
      </c>
      <c r="C79" s="76" t="s">
        <v>11</v>
      </c>
      <c r="D79" s="43">
        <v>340</v>
      </c>
      <c r="E79" s="47">
        <v>1</v>
      </c>
      <c r="F79" s="43">
        <v>231</v>
      </c>
      <c r="G79" s="47">
        <v>0.9956709956709956</v>
      </c>
      <c r="H79" s="47">
        <v>0.72941176470588232</v>
      </c>
      <c r="I79" s="47">
        <v>0.9882352941176471</v>
      </c>
      <c r="J79" s="158">
        <v>0.64502164502164505</v>
      </c>
      <c r="K79" s="47">
        <v>0.74458874458874458</v>
      </c>
      <c r="L79" s="47">
        <v>0.7142857142857143</v>
      </c>
      <c r="M79" s="158">
        <v>0.367965367965368</v>
      </c>
      <c r="N79" s="47">
        <v>1</v>
      </c>
      <c r="O79" s="272">
        <v>33</v>
      </c>
      <c r="P79" s="244">
        <v>0.8484848484848484</v>
      </c>
      <c r="Q79" s="245">
        <v>0.81818181818181812</v>
      </c>
      <c r="R79" s="178">
        <v>0.63235294117647056</v>
      </c>
      <c r="S79" s="156"/>
      <c r="T79" s="113"/>
    </row>
    <row r="80" spans="1:20" x14ac:dyDescent="0.25">
      <c r="A80" s="74" t="s">
        <v>165</v>
      </c>
      <c r="B80" s="75" t="s">
        <v>166</v>
      </c>
      <c r="C80" s="76" t="s">
        <v>31</v>
      </c>
      <c r="D80" s="43">
        <v>141</v>
      </c>
      <c r="E80" s="47">
        <v>1</v>
      </c>
      <c r="F80" s="43">
        <v>95</v>
      </c>
      <c r="G80" s="47">
        <v>0.93684210526315792</v>
      </c>
      <c r="H80" s="47">
        <v>0.92907801418439717</v>
      </c>
      <c r="I80" s="47">
        <v>0.98581560283687952</v>
      </c>
      <c r="J80" s="158">
        <v>0.81052631578947365</v>
      </c>
      <c r="K80" s="47">
        <v>0.74736842105263168</v>
      </c>
      <c r="L80" s="47">
        <v>0.8</v>
      </c>
      <c r="M80" s="158">
        <v>0.51578947368421058</v>
      </c>
      <c r="N80" s="47">
        <v>1</v>
      </c>
      <c r="O80" s="272">
        <v>12</v>
      </c>
      <c r="P80" s="244">
        <v>1</v>
      </c>
      <c r="Q80" s="245">
        <v>0.83333333333333326</v>
      </c>
      <c r="R80" s="178">
        <v>0.51773049645390079</v>
      </c>
      <c r="S80" s="156"/>
      <c r="T80" s="113"/>
    </row>
    <row r="81" spans="1:20" x14ac:dyDescent="0.25">
      <c r="A81" s="74" t="s">
        <v>167</v>
      </c>
      <c r="B81" s="75" t="s">
        <v>168</v>
      </c>
      <c r="C81" s="76" t="s">
        <v>24</v>
      </c>
      <c r="D81" s="43">
        <v>115</v>
      </c>
      <c r="E81" s="47">
        <v>0.99130434782608701</v>
      </c>
      <c r="F81" s="43">
        <v>57</v>
      </c>
      <c r="G81" s="47">
        <v>0.66666666666666674</v>
      </c>
      <c r="H81" s="47">
        <v>0.86956521739130432</v>
      </c>
      <c r="I81" s="47">
        <v>0.99130434782608701</v>
      </c>
      <c r="J81" s="158">
        <v>0.66666666666666674</v>
      </c>
      <c r="K81" s="47">
        <v>0.82456140350877194</v>
      </c>
      <c r="L81" s="47">
        <v>0.57894736842105265</v>
      </c>
      <c r="M81" s="158">
        <v>0.36842105263157898</v>
      </c>
      <c r="N81" s="47">
        <v>0.59649122807017541</v>
      </c>
      <c r="O81" s="272">
        <v>21</v>
      </c>
      <c r="P81" s="244">
        <v>0.90476190476190477</v>
      </c>
      <c r="Q81" s="245">
        <v>0.95238095238095244</v>
      </c>
      <c r="R81" s="178">
        <v>0.43478260869565216</v>
      </c>
      <c r="S81" s="156"/>
      <c r="T81" s="113"/>
    </row>
    <row r="82" spans="1:20" x14ac:dyDescent="0.25">
      <c r="A82" s="74" t="s">
        <v>169</v>
      </c>
      <c r="B82" s="75" t="s">
        <v>170</v>
      </c>
      <c r="C82" s="76" t="s">
        <v>11</v>
      </c>
      <c r="D82" s="43">
        <v>140</v>
      </c>
      <c r="E82" s="47">
        <v>0.97857142857142865</v>
      </c>
      <c r="F82" s="43">
        <v>72</v>
      </c>
      <c r="G82" s="47">
        <v>0.63888888888888884</v>
      </c>
      <c r="H82" s="47">
        <v>0.77142857142857135</v>
      </c>
      <c r="I82" s="47">
        <v>0.97857142857142865</v>
      </c>
      <c r="J82" s="158">
        <v>0.72222222222222232</v>
      </c>
      <c r="K82" s="47" t="s">
        <v>878</v>
      </c>
      <c r="L82" s="47">
        <v>0</v>
      </c>
      <c r="M82" s="158">
        <v>0</v>
      </c>
      <c r="N82" s="47">
        <v>1</v>
      </c>
      <c r="O82" s="272">
        <v>10</v>
      </c>
      <c r="P82" s="244">
        <v>0.7</v>
      </c>
      <c r="Q82" s="245">
        <v>0.8</v>
      </c>
      <c r="R82" s="178">
        <v>0.4642857142857143</v>
      </c>
      <c r="S82" s="156"/>
      <c r="T82" s="113"/>
    </row>
    <row r="83" spans="1:20" x14ac:dyDescent="0.25">
      <c r="A83" s="74" t="s">
        <v>171</v>
      </c>
      <c r="B83" s="75" t="s">
        <v>172</v>
      </c>
      <c r="C83" s="76" t="s">
        <v>24</v>
      </c>
      <c r="D83" s="43">
        <v>103</v>
      </c>
      <c r="E83" s="47">
        <v>0.98058252427184467</v>
      </c>
      <c r="F83" s="43">
        <v>72</v>
      </c>
      <c r="G83" s="47">
        <v>0.75</v>
      </c>
      <c r="H83" s="47">
        <v>0.79611650485436902</v>
      </c>
      <c r="I83" s="47">
        <v>1</v>
      </c>
      <c r="J83" s="158">
        <v>0.38888888888888884</v>
      </c>
      <c r="K83" s="47">
        <v>0.40277777777777779</v>
      </c>
      <c r="L83" s="47">
        <v>0.76388888888888884</v>
      </c>
      <c r="M83" s="158">
        <v>0.20833333333333331</v>
      </c>
      <c r="N83" s="47">
        <v>0.76388888888888884</v>
      </c>
      <c r="O83" s="272">
        <v>8</v>
      </c>
      <c r="P83" s="244" t="s">
        <v>878</v>
      </c>
      <c r="Q83" s="245" t="s">
        <v>878</v>
      </c>
      <c r="R83" s="178">
        <v>0.56310679611650483</v>
      </c>
      <c r="S83" s="156"/>
      <c r="T83" s="113"/>
    </row>
    <row r="84" spans="1:20" x14ac:dyDescent="0.25">
      <c r="A84" s="74" t="s">
        <v>173</v>
      </c>
      <c r="B84" s="75" t="s">
        <v>174</v>
      </c>
      <c r="C84" s="76" t="s">
        <v>50</v>
      </c>
      <c r="D84" s="43">
        <v>87</v>
      </c>
      <c r="E84" s="47">
        <v>0.9885057471264368</v>
      </c>
      <c r="F84" s="43">
        <v>57</v>
      </c>
      <c r="G84" s="47">
        <v>0.87719298245614041</v>
      </c>
      <c r="H84" s="47">
        <v>0.93103448275862066</v>
      </c>
      <c r="I84" s="47">
        <v>0.95402298850574707</v>
      </c>
      <c r="J84" s="158">
        <v>0.82456140350877194</v>
      </c>
      <c r="K84" s="47">
        <v>0.73684210526315796</v>
      </c>
      <c r="L84" s="47">
        <v>0.87719298245614041</v>
      </c>
      <c r="M84" s="158">
        <v>0.59649122807017541</v>
      </c>
      <c r="N84" s="47">
        <v>0.82456140350877194</v>
      </c>
      <c r="O84" s="272">
        <v>12</v>
      </c>
      <c r="P84" s="244">
        <v>0</v>
      </c>
      <c r="Q84" s="245">
        <v>0</v>
      </c>
      <c r="R84" s="178">
        <v>0.65517241379310354</v>
      </c>
      <c r="S84" s="156"/>
      <c r="T84" s="113"/>
    </row>
    <row r="85" spans="1:20" x14ac:dyDescent="0.25">
      <c r="A85" s="74" t="s">
        <v>175</v>
      </c>
      <c r="B85" s="75" t="s">
        <v>176</v>
      </c>
      <c r="C85" s="76" t="s">
        <v>69</v>
      </c>
      <c r="D85" s="43">
        <v>269</v>
      </c>
      <c r="E85" s="47">
        <v>0.97397769516728627</v>
      </c>
      <c r="F85" s="43">
        <v>152</v>
      </c>
      <c r="G85" s="47">
        <v>0.93421052631578949</v>
      </c>
      <c r="H85" s="47">
        <v>0.48698884758364314</v>
      </c>
      <c r="I85" s="47">
        <v>0.97026022304832704</v>
      </c>
      <c r="J85" s="158">
        <v>0.19736842105263158</v>
      </c>
      <c r="K85" s="47">
        <v>0.57894736842105265</v>
      </c>
      <c r="L85" s="47">
        <v>0.31578947368421051</v>
      </c>
      <c r="M85" s="158">
        <v>7.8947368421052627E-2</v>
      </c>
      <c r="N85" s="47">
        <v>1</v>
      </c>
      <c r="O85" s="272">
        <v>25</v>
      </c>
      <c r="P85" s="244">
        <v>0.2</v>
      </c>
      <c r="Q85" s="245" t="s">
        <v>878</v>
      </c>
      <c r="R85" s="178">
        <v>0.33457249070631967</v>
      </c>
      <c r="S85" s="156"/>
      <c r="T85" s="113"/>
    </row>
    <row r="86" spans="1:20" x14ac:dyDescent="0.25">
      <c r="A86" s="74" t="s">
        <v>177</v>
      </c>
      <c r="B86" s="75" t="s">
        <v>178</v>
      </c>
      <c r="C86" s="76" t="s">
        <v>21</v>
      </c>
      <c r="D86" s="43">
        <v>199</v>
      </c>
      <c r="E86" s="47">
        <v>1</v>
      </c>
      <c r="F86" s="43">
        <v>120</v>
      </c>
      <c r="G86" s="47">
        <v>0.98333333333333328</v>
      </c>
      <c r="H86" s="47">
        <v>0.94472361809045224</v>
      </c>
      <c r="I86" s="47">
        <v>0.99497487437185927</v>
      </c>
      <c r="J86" s="158">
        <v>0.80833333333333324</v>
      </c>
      <c r="K86" s="47">
        <v>0.78333333333333333</v>
      </c>
      <c r="L86" s="47">
        <v>0.94166666666666676</v>
      </c>
      <c r="M86" s="158">
        <v>0.6333333333333333</v>
      </c>
      <c r="N86" s="47" t="s">
        <v>878</v>
      </c>
      <c r="O86" s="272">
        <v>23</v>
      </c>
      <c r="P86" s="244">
        <v>0.82608695652173902</v>
      </c>
      <c r="Q86" s="245">
        <v>0.82608695652173902</v>
      </c>
      <c r="R86" s="178">
        <v>0.64824120603015079</v>
      </c>
      <c r="S86" s="156"/>
      <c r="T86" s="113"/>
    </row>
    <row r="87" spans="1:20" x14ac:dyDescent="0.25">
      <c r="A87" s="74" t="s">
        <v>179</v>
      </c>
      <c r="B87" s="75" t="s">
        <v>180</v>
      </c>
      <c r="C87" s="76" t="s">
        <v>24</v>
      </c>
      <c r="D87" s="43">
        <v>106</v>
      </c>
      <c r="E87" s="47">
        <v>0.99056603773584906</v>
      </c>
      <c r="F87" s="43">
        <v>68</v>
      </c>
      <c r="G87" s="47">
        <v>0.89705882352941169</v>
      </c>
      <c r="H87" s="47">
        <v>0.78301886792452835</v>
      </c>
      <c r="I87" s="47">
        <v>0.91509433962264153</v>
      </c>
      <c r="J87" s="158">
        <v>0.70588235294117652</v>
      </c>
      <c r="K87" s="47">
        <v>0.69117647058823539</v>
      </c>
      <c r="L87" s="47">
        <v>0.77941176470588236</v>
      </c>
      <c r="M87" s="158">
        <v>0.45588235294117646</v>
      </c>
      <c r="N87" s="47">
        <v>1</v>
      </c>
      <c r="O87" s="272">
        <v>15</v>
      </c>
      <c r="P87" s="244">
        <v>0.66666666666666674</v>
      </c>
      <c r="Q87" s="245">
        <v>0.53333333333333333</v>
      </c>
      <c r="R87" s="178">
        <v>0.62264150943396224</v>
      </c>
      <c r="S87" s="156"/>
      <c r="T87" s="113"/>
    </row>
    <row r="88" spans="1:20" x14ac:dyDescent="0.25">
      <c r="A88" s="74" t="s">
        <v>181</v>
      </c>
      <c r="B88" s="75" t="s">
        <v>182</v>
      </c>
      <c r="C88" s="76" t="s">
        <v>69</v>
      </c>
      <c r="D88" s="43">
        <v>59</v>
      </c>
      <c r="E88" s="47">
        <v>1</v>
      </c>
      <c r="F88" s="43">
        <v>29</v>
      </c>
      <c r="G88" s="47">
        <v>0.96551724137931028</v>
      </c>
      <c r="H88" s="47">
        <v>0.86440677966101687</v>
      </c>
      <c r="I88" s="47">
        <v>0.98305084745762716</v>
      </c>
      <c r="J88" s="158">
        <v>0.82758620689655171</v>
      </c>
      <c r="K88" s="47">
        <v>0.82758620689655171</v>
      </c>
      <c r="L88" s="47">
        <v>0.86206896551724144</v>
      </c>
      <c r="M88" s="158">
        <v>0.68965517241379315</v>
      </c>
      <c r="N88" s="47">
        <v>0.37931034482758619</v>
      </c>
      <c r="O88" s="272" t="s">
        <v>878</v>
      </c>
      <c r="P88" s="244" t="s">
        <v>878</v>
      </c>
      <c r="Q88" s="245" t="s">
        <v>878</v>
      </c>
      <c r="R88" s="178">
        <v>0.33898305084745767</v>
      </c>
      <c r="S88" s="156"/>
      <c r="T88" s="113"/>
    </row>
    <row r="89" spans="1:20" x14ac:dyDescent="0.25">
      <c r="A89" s="74" t="s">
        <v>183</v>
      </c>
      <c r="B89" s="75" t="s">
        <v>184</v>
      </c>
      <c r="C89" s="76" t="s">
        <v>11</v>
      </c>
      <c r="D89" s="43">
        <v>71</v>
      </c>
      <c r="E89" s="47">
        <v>0.98591549295774639</v>
      </c>
      <c r="F89" s="43">
        <v>45</v>
      </c>
      <c r="G89" s="47">
        <v>0.9555555555555556</v>
      </c>
      <c r="H89" s="47">
        <v>0.64788732394366189</v>
      </c>
      <c r="I89" s="47">
        <v>0.971830985915493</v>
      </c>
      <c r="J89" s="158">
        <v>0.44444444444444442</v>
      </c>
      <c r="K89" s="47">
        <v>0.62222222222222223</v>
      </c>
      <c r="L89" s="47">
        <v>0.17777777777777778</v>
      </c>
      <c r="M89" s="158" t="s">
        <v>878</v>
      </c>
      <c r="N89" s="47">
        <v>0.97777777777777775</v>
      </c>
      <c r="O89" s="272">
        <v>11</v>
      </c>
      <c r="P89" s="244">
        <v>0.63636363636363635</v>
      </c>
      <c r="Q89" s="245">
        <v>0.72727272727272729</v>
      </c>
      <c r="R89" s="178">
        <v>0.676056338028169</v>
      </c>
      <c r="S89" s="156"/>
      <c r="T89" s="113"/>
    </row>
    <row r="90" spans="1:20" x14ac:dyDescent="0.25">
      <c r="A90" s="74" t="s">
        <v>185</v>
      </c>
      <c r="B90" s="75" t="s">
        <v>186</v>
      </c>
      <c r="C90" s="76" t="s">
        <v>5</v>
      </c>
      <c r="D90" s="43">
        <v>155</v>
      </c>
      <c r="E90" s="47">
        <v>0.98709677419354835</v>
      </c>
      <c r="F90" s="43">
        <v>76</v>
      </c>
      <c r="G90" s="47">
        <v>0.94736842105263164</v>
      </c>
      <c r="H90" s="47">
        <v>0.91612903225806452</v>
      </c>
      <c r="I90" s="47">
        <v>0.98064516129032253</v>
      </c>
      <c r="J90" s="158">
        <v>0.86842105263157887</v>
      </c>
      <c r="K90" s="47">
        <v>0.86842105263157887</v>
      </c>
      <c r="L90" s="47">
        <v>0.88157894736842113</v>
      </c>
      <c r="M90" s="158">
        <v>0.75</v>
      </c>
      <c r="N90" s="47">
        <v>1</v>
      </c>
      <c r="O90" s="272">
        <v>12</v>
      </c>
      <c r="P90" s="244">
        <v>0.58333333333333337</v>
      </c>
      <c r="Q90" s="245" t="s">
        <v>878</v>
      </c>
      <c r="R90" s="178">
        <v>0.1806451612903226</v>
      </c>
      <c r="S90" s="156"/>
      <c r="T90" s="113"/>
    </row>
    <row r="91" spans="1:20" x14ac:dyDescent="0.25">
      <c r="A91" s="74" t="s">
        <v>187</v>
      </c>
      <c r="B91" s="75" t="s">
        <v>188</v>
      </c>
      <c r="C91" s="76" t="s">
        <v>11</v>
      </c>
      <c r="D91" s="43">
        <v>154</v>
      </c>
      <c r="E91" s="47">
        <v>1</v>
      </c>
      <c r="F91" s="43">
        <v>90</v>
      </c>
      <c r="G91" s="47">
        <v>1</v>
      </c>
      <c r="H91" s="47">
        <v>0.2792207792207792</v>
      </c>
      <c r="I91" s="47">
        <v>1</v>
      </c>
      <c r="J91" s="158">
        <v>0.3</v>
      </c>
      <c r="K91" s="47">
        <v>0.66666666666666674</v>
      </c>
      <c r="L91" s="47">
        <v>0</v>
      </c>
      <c r="M91" s="158">
        <v>0</v>
      </c>
      <c r="N91" s="47">
        <v>1</v>
      </c>
      <c r="O91" s="272" t="s">
        <v>878</v>
      </c>
      <c r="P91" s="244" t="s">
        <v>878</v>
      </c>
      <c r="Q91" s="245" t="s">
        <v>878</v>
      </c>
      <c r="R91" s="178">
        <v>0.39610389610389612</v>
      </c>
      <c r="S91" s="156"/>
      <c r="T91" s="113"/>
    </row>
    <row r="92" spans="1:20" x14ac:dyDescent="0.25">
      <c r="A92" s="74" t="s">
        <v>189</v>
      </c>
      <c r="B92" s="75" t="s">
        <v>190</v>
      </c>
      <c r="C92" s="76" t="s">
        <v>31</v>
      </c>
      <c r="D92" s="43">
        <v>99</v>
      </c>
      <c r="E92" s="47">
        <v>1</v>
      </c>
      <c r="F92" s="43">
        <v>59</v>
      </c>
      <c r="G92" s="47">
        <v>1</v>
      </c>
      <c r="H92" s="47">
        <v>0.78787878787878785</v>
      </c>
      <c r="I92" s="47">
        <v>1</v>
      </c>
      <c r="J92" s="158">
        <v>0.76271186440677963</v>
      </c>
      <c r="K92" s="47">
        <v>0.74576271186440679</v>
      </c>
      <c r="L92" s="47">
        <v>0.94915254237288138</v>
      </c>
      <c r="M92" s="158">
        <v>0.52542372881355925</v>
      </c>
      <c r="N92" s="47">
        <v>1</v>
      </c>
      <c r="O92" s="272">
        <v>10</v>
      </c>
      <c r="P92" s="244">
        <v>0.8</v>
      </c>
      <c r="Q92" s="245">
        <v>0.5</v>
      </c>
      <c r="R92" s="178">
        <v>0.50505050505050508</v>
      </c>
      <c r="S92" s="156"/>
      <c r="T92" s="113"/>
    </row>
    <row r="93" spans="1:20" x14ac:dyDescent="0.25">
      <c r="A93" s="74" t="s">
        <v>191</v>
      </c>
      <c r="B93" s="75" t="s">
        <v>192</v>
      </c>
      <c r="C93" s="76" t="s">
        <v>31</v>
      </c>
      <c r="D93" s="43">
        <v>104</v>
      </c>
      <c r="E93" s="47">
        <v>1</v>
      </c>
      <c r="F93" s="43">
        <v>47</v>
      </c>
      <c r="G93" s="47">
        <v>1</v>
      </c>
      <c r="H93" s="47">
        <v>0.90384615384615385</v>
      </c>
      <c r="I93" s="47">
        <v>0.99038461538461531</v>
      </c>
      <c r="J93" s="158">
        <v>0.8085106382978724</v>
      </c>
      <c r="K93" s="47">
        <v>0.7021276595744681</v>
      </c>
      <c r="L93" s="47">
        <v>1</v>
      </c>
      <c r="M93" s="158">
        <v>0.57446808510638303</v>
      </c>
      <c r="N93" s="47">
        <v>0.95744680851063835</v>
      </c>
      <c r="O93" s="272">
        <v>18</v>
      </c>
      <c r="P93" s="244">
        <v>0.72222222222222232</v>
      </c>
      <c r="Q93" s="245">
        <v>0.94444444444444442</v>
      </c>
      <c r="R93" s="178">
        <v>0.27884615384615385</v>
      </c>
      <c r="S93" s="156"/>
      <c r="T93" s="113"/>
    </row>
    <row r="94" spans="1:20" x14ac:dyDescent="0.25">
      <c r="A94" s="74" t="s">
        <v>193</v>
      </c>
      <c r="B94" s="75" t="s">
        <v>194</v>
      </c>
      <c r="C94" s="76" t="s">
        <v>50</v>
      </c>
      <c r="D94" s="43">
        <v>104</v>
      </c>
      <c r="E94" s="47">
        <v>1</v>
      </c>
      <c r="F94" s="43">
        <v>61</v>
      </c>
      <c r="G94" s="47">
        <v>0.86885245901639352</v>
      </c>
      <c r="H94" s="47">
        <v>0.95192307692307698</v>
      </c>
      <c r="I94" s="47">
        <v>1</v>
      </c>
      <c r="J94" s="158">
        <v>0.91803278688524581</v>
      </c>
      <c r="K94" s="47">
        <v>0.85245901639344268</v>
      </c>
      <c r="L94" s="47">
        <v>0</v>
      </c>
      <c r="M94" s="158">
        <v>0</v>
      </c>
      <c r="N94" s="47">
        <v>0</v>
      </c>
      <c r="O94" s="272">
        <v>13</v>
      </c>
      <c r="P94" s="244">
        <v>1</v>
      </c>
      <c r="Q94" s="245">
        <v>1</v>
      </c>
      <c r="R94" s="178">
        <v>0.71153846153846156</v>
      </c>
      <c r="S94" s="156"/>
      <c r="T94" s="113"/>
    </row>
    <row r="95" spans="1:20" x14ac:dyDescent="0.25">
      <c r="A95" s="74" t="s">
        <v>195</v>
      </c>
      <c r="B95" s="75" t="s">
        <v>196</v>
      </c>
      <c r="C95" s="76" t="s">
        <v>69</v>
      </c>
      <c r="D95" s="43">
        <v>72</v>
      </c>
      <c r="E95" s="47">
        <v>1</v>
      </c>
      <c r="F95" s="43">
        <v>45</v>
      </c>
      <c r="G95" s="47">
        <v>1</v>
      </c>
      <c r="H95" s="47">
        <v>0.875</v>
      </c>
      <c r="I95" s="47">
        <v>1</v>
      </c>
      <c r="J95" s="158">
        <v>0.84444444444444444</v>
      </c>
      <c r="K95" s="47">
        <v>0.84444444444444444</v>
      </c>
      <c r="L95" s="47">
        <v>0.93333333333333324</v>
      </c>
      <c r="M95" s="158">
        <v>0.64444444444444438</v>
      </c>
      <c r="N95" s="47">
        <v>1</v>
      </c>
      <c r="O95" s="272">
        <v>8</v>
      </c>
      <c r="P95" s="244">
        <v>0.875</v>
      </c>
      <c r="Q95" s="245">
        <v>0.75</v>
      </c>
      <c r="R95" s="178">
        <v>0.375</v>
      </c>
      <c r="S95" s="156"/>
      <c r="T95" s="113"/>
    </row>
    <row r="96" spans="1:20" x14ac:dyDescent="0.25">
      <c r="A96" s="74" t="s">
        <v>197</v>
      </c>
      <c r="B96" s="75" t="s">
        <v>198</v>
      </c>
      <c r="C96" s="76" t="s">
        <v>69</v>
      </c>
      <c r="D96" s="43">
        <v>162</v>
      </c>
      <c r="E96" s="47">
        <v>0.99382716049382724</v>
      </c>
      <c r="F96" s="43">
        <v>101</v>
      </c>
      <c r="G96" s="47">
        <v>0.99009900990099009</v>
      </c>
      <c r="H96" s="47">
        <v>0.88888888888888884</v>
      </c>
      <c r="I96" s="47">
        <v>1</v>
      </c>
      <c r="J96" s="158">
        <v>0.58415841584158412</v>
      </c>
      <c r="K96" s="47">
        <v>0.86138613861386137</v>
      </c>
      <c r="L96" s="47">
        <v>0.57425742574257432</v>
      </c>
      <c r="M96" s="158">
        <v>0.34653465346534651</v>
      </c>
      <c r="N96" s="47">
        <v>1</v>
      </c>
      <c r="O96" s="272">
        <v>20</v>
      </c>
      <c r="P96" s="244">
        <v>0.85</v>
      </c>
      <c r="Q96" s="245" t="s">
        <v>878</v>
      </c>
      <c r="R96" s="178">
        <v>0.49382716049382713</v>
      </c>
      <c r="S96" s="156"/>
      <c r="T96" s="113"/>
    </row>
    <row r="97" spans="1:20" x14ac:dyDescent="0.25">
      <c r="A97" s="74" t="s">
        <v>200</v>
      </c>
      <c r="B97" s="75" t="s">
        <v>201</v>
      </c>
      <c r="C97" s="76" t="s">
        <v>31</v>
      </c>
      <c r="D97" s="43">
        <v>240</v>
      </c>
      <c r="E97" s="47">
        <v>1</v>
      </c>
      <c r="F97" s="43">
        <v>152</v>
      </c>
      <c r="G97" s="47">
        <v>0.68421052631578949</v>
      </c>
      <c r="H97" s="47">
        <v>0.3125</v>
      </c>
      <c r="I97" s="47">
        <v>1</v>
      </c>
      <c r="J97" s="158">
        <v>0.44736842105263158</v>
      </c>
      <c r="K97" s="47">
        <v>0.61842105263157898</v>
      </c>
      <c r="L97" s="47" t="s">
        <v>878</v>
      </c>
      <c r="M97" s="158" t="s">
        <v>878</v>
      </c>
      <c r="N97" s="47">
        <v>0.375</v>
      </c>
      <c r="O97" s="272">
        <v>30</v>
      </c>
      <c r="P97" s="244">
        <v>0.8</v>
      </c>
      <c r="Q97" s="245">
        <v>0.6</v>
      </c>
      <c r="R97" s="178">
        <v>0.35833333333333334</v>
      </c>
      <c r="S97" s="156"/>
      <c r="T97" s="113"/>
    </row>
    <row r="98" spans="1:20" x14ac:dyDescent="0.25">
      <c r="A98" s="74" t="s">
        <v>202</v>
      </c>
      <c r="B98" s="75" t="s">
        <v>203</v>
      </c>
      <c r="C98" s="76" t="s">
        <v>8</v>
      </c>
      <c r="D98" s="43">
        <v>100</v>
      </c>
      <c r="E98" s="47">
        <v>0.99</v>
      </c>
      <c r="F98" s="43">
        <v>65</v>
      </c>
      <c r="G98" s="47">
        <v>0.9538461538461539</v>
      </c>
      <c r="H98" s="47">
        <v>0.78</v>
      </c>
      <c r="I98" s="47">
        <v>0.99</v>
      </c>
      <c r="J98" s="158">
        <v>0.49230769230769234</v>
      </c>
      <c r="K98" s="47">
        <v>0.73846153846153839</v>
      </c>
      <c r="L98" s="47">
        <v>0.78461538461538471</v>
      </c>
      <c r="M98" s="158">
        <v>0.33846153846153848</v>
      </c>
      <c r="N98" s="47" t="s">
        <v>878</v>
      </c>
      <c r="O98" s="272">
        <v>16</v>
      </c>
      <c r="P98" s="244" t="s">
        <v>878</v>
      </c>
      <c r="Q98" s="245" t="s">
        <v>878</v>
      </c>
      <c r="R98" s="178">
        <v>0.39</v>
      </c>
      <c r="S98" s="156"/>
      <c r="T98" s="113"/>
    </row>
    <row r="99" spans="1:20" x14ac:dyDescent="0.25">
      <c r="A99" s="74" t="s">
        <v>204</v>
      </c>
      <c r="B99" s="75" t="s">
        <v>205</v>
      </c>
      <c r="C99" s="76" t="s">
        <v>14</v>
      </c>
      <c r="D99" s="43">
        <v>60</v>
      </c>
      <c r="E99" s="47">
        <v>0.95</v>
      </c>
      <c r="F99" s="43">
        <v>25</v>
      </c>
      <c r="G99" s="47">
        <v>0</v>
      </c>
      <c r="H99" s="47">
        <v>0.75</v>
      </c>
      <c r="I99" s="47">
        <v>0.98333333333333328</v>
      </c>
      <c r="J99" s="158">
        <v>0.52</v>
      </c>
      <c r="K99" s="47">
        <v>0.76</v>
      </c>
      <c r="L99" s="47">
        <v>0</v>
      </c>
      <c r="M99" s="158">
        <v>0</v>
      </c>
      <c r="N99" s="47">
        <v>0</v>
      </c>
      <c r="O99" s="272">
        <v>6</v>
      </c>
      <c r="P99" s="244" t="s">
        <v>878</v>
      </c>
      <c r="Q99" s="245" t="s">
        <v>878</v>
      </c>
      <c r="R99" s="178">
        <v>0.43333333333333335</v>
      </c>
      <c r="S99" s="156"/>
      <c r="T99" s="113"/>
    </row>
    <row r="100" spans="1:20" x14ac:dyDescent="0.25">
      <c r="A100" s="74" t="s">
        <v>206</v>
      </c>
      <c r="B100" s="75" t="s">
        <v>207</v>
      </c>
      <c r="C100" s="76" t="s">
        <v>11</v>
      </c>
      <c r="D100" s="43">
        <v>66</v>
      </c>
      <c r="E100" s="47">
        <v>1</v>
      </c>
      <c r="F100" s="43">
        <v>43</v>
      </c>
      <c r="G100" s="47">
        <v>0.72093023255813948</v>
      </c>
      <c r="H100" s="47">
        <v>0.89393939393939392</v>
      </c>
      <c r="I100" s="47">
        <v>0.95454545454545459</v>
      </c>
      <c r="J100" s="158">
        <v>0.58139534883720922</v>
      </c>
      <c r="K100" s="47">
        <v>0.76744186046511631</v>
      </c>
      <c r="L100" s="47">
        <v>0.55813953488372092</v>
      </c>
      <c r="M100" s="158">
        <v>0.23255813953488372</v>
      </c>
      <c r="N100" s="47">
        <v>0</v>
      </c>
      <c r="O100" s="272">
        <v>8</v>
      </c>
      <c r="P100" s="244">
        <v>1</v>
      </c>
      <c r="Q100" s="245" t="s">
        <v>878</v>
      </c>
      <c r="R100" s="178">
        <v>0.93939393939393934</v>
      </c>
      <c r="S100" s="156"/>
      <c r="T100" s="113"/>
    </row>
    <row r="101" spans="1:20" x14ac:dyDescent="0.25">
      <c r="A101" s="74" t="s">
        <v>208</v>
      </c>
      <c r="B101" s="75" t="s">
        <v>209</v>
      </c>
      <c r="C101" s="76" t="s">
        <v>31</v>
      </c>
      <c r="D101" s="43">
        <v>132</v>
      </c>
      <c r="E101" s="47">
        <v>1</v>
      </c>
      <c r="F101" s="43">
        <v>61</v>
      </c>
      <c r="G101" s="47">
        <v>1</v>
      </c>
      <c r="H101" s="47">
        <v>0.61363636363636365</v>
      </c>
      <c r="I101" s="47">
        <v>0.12878787878787878</v>
      </c>
      <c r="J101" s="158">
        <v>0.57377049180327866</v>
      </c>
      <c r="K101" s="47">
        <v>0.81967213114754101</v>
      </c>
      <c r="L101" s="47">
        <v>1</v>
      </c>
      <c r="M101" s="158">
        <v>9.8360655737704916E-2</v>
      </c>
      <c r="N101" s="47">
        <v>1</v>
      </c>
      <c r="O101" s="272">
        <v>14</v>
      </c>
      <c r="P101" s="244" t="s">
        <v>878</v>
      </c>
      <c r="Q101" s="245">
        <v>0</v>
      </c>
      <c r="R101" s="178">
        <v>0.41666666666666663</v>
      </c>
      <c r="S101" s="156"/>
      <c r="T101" s="113"/>
    </row>
    <row r="102" spans="1:20" x14ac:dyDescent="0.25">
      <c r="A102" s="74" t="s">
        <v>210</v>
      </c>
      <c r="B102" s="75" t="s">
        <v>211</v>
      </c>
      <c r="C102" s="76" t="s">
        <v>8</v>
      </c>
      <c r="D102" s="43">
        <v>183</v>
      </c>
      <c r="E102" s="47">
        <v>1</v>
      </c>
      <c r="F102" s="43">
        <v>103</v>
      </c>
      <c r="G102" s="47">
        <v>0.95145631067961167</v>
      </c>
      <c r="H102" s="47">
        <v>0.79234972677595616</v>
      </c>
      <c r="I102" s="47">
        <v>0.99453551912568305</v>
      </c>
      <c r="J102" s="158">
        <v>0.55339805825242716</v>
      </c>
      <c r="K102" s="47">
        <v>0.63106796116504849</v>
      </c>
      <c r="L102" s="47">
        <v>0.76699029126213591</v>
      </c>
      <c r="M102" s="158">
        <v>0.27184466019417475</v>
      </c>
      <c r="N102" s="47">
        <v>1</v>
      </c>
      <c r="O102" s="272">
        <v>13</v>
      </c>
      <c r="P102" s="244">
        <v>0.92307692307692302</v>
      </c>
      <c r="Q102" s="245">
        <v>0.84615384615384615</v>
      </c>
      <c r="R102" s="178">
        <v>0.44262295081967212</v>
      </c>
      <c r="S102" s="156"/>
      <c r="T102" s="113"/>
    </row>
    <row r="103" spans="1:20" x14ac:dyDescent="0.25">
      <c r="A103" s="74" t="s">
        <v>212</v>
      </c>
      <c r="B103" s="75" t="s">
        <v>213</v>
      </c>
      <c r="C103" s="76" t="s">
        <v>5</v>
      </c>
      <c r="D103" s="43">
        <v>81</v>
      </c>
      <c r="E103" s="47">
        <v>1</v>
      </c>
      <c r="F103" s="43">
        <v>45</v>
      </c>
      <c r="G103" s="47">
        <v>0.62222222222222223</v>
      </c>
      <c r="H103" s="47">
        <v>0.77777777777777768</v>
      </c>
      <c r="I103" s="47">
        <v>1</v>
      </c>
      <c r="J103" s="158">
        <v>0.8222222222222223</v>
      </c>
      <c r="K103" s="47">
        <v>0.8222222222222223</v>
      </c>
      <c r="L103" s="47">
        <v>0</v>
      </c>
      <c r="M103" s="158">
        <v>0</v>
      </c>
      <c r="N103" s="47">
        <v>0.91111111111111109</v>
      </c>
      <c r="O103" s="272">
        <v>6</v>
      </c>
      <c r="P103" s="244">
        <v>1</v>
      </c>
      <c r="Q103" s="245">
        <v>0.83333333333333326</v>
      </c>
      <c r="R103" s="178">
        <v>8.6419753086419748E-2</v>
      </c>
      <c r="S103" s="156"/>
      <c r="T103" s="113"/>
    </row>
    <row r="104" spans="1:20" x14ac:dyDescent="0.25">
      <c r="A104" s="74" t="s">
        <v>214</v>
      </c>
      <c r="B104" s="75" t="s">
        <v>215</v>
      </c>
      <c r="C104" s="76" t="s">
        <v>50</v>
      </c>
      <c r="D104" s="43">
        <v>112</v>
      </c>
      <c r="E104" s="47">
        <v>0.9821428571428571</v>
      </c>
      <c r="F104" s="43">
        <v>65</v>
      </c>
      <c r="G104" s="47">
        <v>0.78461538461538471</v>
      </c>
      <c r="H104" s="47">
        <v>0.8035714285714286</v>
      </c>
      <c r="I104" s="47">
        <v>0.9910714285714286</v>
      </c>
      <c r="J104" s="158">
        <v>0.69230769230769229</v>
      </c>
      <c r="K104" s="47">
        <v>0.87692307692307692</v>
      </c>
      <c r="L104" s="47">
        <v>0.75384615384615383</v>
      </c>
      <c r="M104" s="158">
        <v>0.53846153846153844</v>
      </c>
      <c r="N104" s="47">
        <v>0.9538461538461539</v>
      </c>
      <c r="O104" s="272" t="s">
        <v>878</v>
      </c>
      <c r="P104" s="244" t="s">
        <v>878</v>
      </c>
      <c r="Q104" s="245" t="s">
        <v>878</v>
      </c>
      <c r="R104" s="178">
        <v>0.5892857142857143</v>
      </c>
      <c r="S104" s="156"/>
      <c r="T104" s="113"/>
    </row>
    <row r="105" spans="1:20" x14ac:dyDescent="0.25">
      <c r="A105" s="74" t="s">
        <v>216</v>
      </c>
      <c r="B105" s="75" t="s">
        <v>217</v>
      </c>
      <c r="C105" s="76" t="s">
        <v>24</v>
      </c>
      <c r="D105" s="43">
        <v>33</v>
      </c>
      <c r="E105" s="47">
        <v>1</v>
      </c>
      <c r="F105" s="43">
        <v>24</v>
      </c>
      <c r="G105" s="47">
        <v>0.41666666666666663</v>
      </c>
      <c r="H105" s="47">
        <v>0.90909090909090906</v>
      </c>
      <c r="I105" s="47">
        <v>0.96969696969696972</v>
      </c>
      <c r="J105" s="158">
        <v>0.375</v>
      </c>
      <c r="K105" s="47">
        <v>0.79166666666666674</v>
      </c>
      <c r="L105" s="47">
        <v>0.70833333333333326</v>
      </c>
      <c r="M105" s="158" t="s">
        <v>878</v>
      </c>
      <c r="N105" s="47">
        <v>0.91666666666666674</v>
      </c>
      <c r="O105" s="272" t="s">
        <v>878</v>
      </c>
      <c r="P105" s="244" t="s">
        <v>878</v>
      </c>
      <c r="Q105" s="245" t="s">
        <v>878</v>
      </c>
      <c r="R105" s="178">
        <v>0.5757575757575758</v>
      </c>
      <c r="S105" s="156"/>
      <c r="T105" s="113"/>
    </row>
    <row r="106" spans="1:20" x14ac:dyDescent="0.25">
      <c r="A106" s="74" t="s">
        <v>218</v>
      </c>
      <c r="B106" s="75" t="s">
        <v>219</v>
      </c>
      <c r="C106" s="76" t="s">
        <v>31</v>
      </c>
      <c r="D106" s="43">
        <v>164</v>
      </c>
      <c r="E106" s="47">
        <v>1</v>
      </c>
      <c r="F106" s="43">
        <v>100</v>
      </c>
      <c r="G106" s="47">
        <v>0.95</v>
      </c>
      <c r="H106" s="47">
        <v>0.5609756097560975</v>
      </c>
      <c r="I106" s="47">
        <v>1</v>
      </c>
      <c r="J106" s="158">
        <v>0.74</v>
      </c>
      <c r="K106" s="47">
        <v>0.7</v>
      </c>
      <c r="L106" s="47">
        <v>0.74</v>
      </c>
      <c r="M106" s="158">
        <v>0.4</v>
      </c>
      <c r="N106" s="47">
        <v>0.88</v>
      </c>
      <c r="O106" s="272">
        <v>10</v>
      </c>
      <c r="P106" s="244" t="s">
        <v>878</v>
      </c>
      <c r="Q106" s="245" t="s">
        <v>878</v>
      </c>
      <c r="R106" s="178">
        <v>0.57317073170731714</v>
      </c>
      <c r="S106" s="156"/>
      <c r="T106" s="113"/>
    </row>
    <row r="107" spans="1:20" x14ac:dyDescent="0.25">
      <c r="A107" s="74" t="s">
        <v>220</v>
      </c>
      <c r="B107" s="75" t="s">
        <v>221</v>
      </c>
      <c r="C107" s="76" t="s">
        <v>24</v>
      </c>
      <c r="D107" s="43">
        <v>205</v>
      </c>
      <c r="E107" s="47">
        <v>1</v>
      </c>
      <c r="F107" s="43">
        <v>132</v>
      </c>
      <c r="G107" s="47">
        <v>0.96212121212121215</v>
      </c>
      <c r="H107" s="47">
        <v>0.83902439024390252</v>
      </c>
      <c r="I107" s="47">
        <v>1</v>
      </c>
      <c r="J107" s="158">
        <v>0.72727272727272729</v>
      </c>
      <c r="K107" s="47">
        <v>0.55303030303030309</v>
      </c>
      <c r="L107" s="47">
        <v>0.99242424242424254</v>
      </c>
      <c r="M107" s="158">
        <v>0.38636363636363635</v>
      </c>
      <c r="N107" s="47">
        <v>0.96969696969696972</v>
      </c>
      <c r="O107" s="272">
        <v>7</v>
      </c>
      <c r="P107" s="244" t="s">
        <v>878</v>
      </c>
      <c r="Q107" s="245" t="s">
        <v>878</v>
      </c>
      <c r="R107" s="178">
        <v>0.14146341463414636</v>
      </c>
      <c r="S107" s="156"/>
      <c r="T107" s="113"/>
    </row>
    <row r="108" spans="1:20" x14ac:dyDescent="0.25">
      <c r="A108" s="74" t="s">
        <v>222</v>
      </c>
      <c r="B108" s="75" t="s">
        <v>223</v>
      </c>
      <c r="C108" s="76" t="s">
        <v>110</v>
      </c>
      <c r="D108" s="43">
        <v>153</v>
      </c>
      <c r="E108" s="47">
        <v>1</v>
      </c>
      <c r="F108" s="43">
        <v>82</v>
      </c>
      <c r="G108" s="47">
        <v>0.9390243902439025</v>
      </c>
      <c r="H108" s="47">
        <v>0.60130718954248363</v>
      </c>
      <c r="I108" s="47">
        <v>1</v>
      </c>
      <c r="J108" s="158">
        <v>0.54878048780487798</v>
      </c>
      <c r="K108" s="47">
        <v>0.96341463414634143</v>
      </c>
      <c r="L108" s="47">
        <v>0.64634146341463417</v>
      </c>
      <c r="M108" s="158">
        <v>0.36585365853658536</v>
      </c>
      <c r="N108" s="47">
        <v>0.62195121951219512</v>
      </c>
      <c r="O108" s="272">
        <v>8</v>
      </c>
      <c r="P108" s="244" t="s">
        <v>878</v>
      </c>
      <c r="Q108" s="245">
        <v>0</v>
      </c>
      <c r="R108" s="178">
        <v>0.41176470588235298</v>
      </c>
      <c r="S108" s="156"/>
      <c r="T108" s="113"/>
    </row>
    <row r="109" spans="1:20" x14ac:dyDescent="0.25">
      <c r="A109" s="74" t="s">
        <v>224</v>
      </c>
      <c r="B109" s="75" t="s">
        <v>225</v>
      </c>
      <c r="C109" s="76" t="s">
        <v>69</v>
      </c>
      <c r="D109" s="43">
        <v>70</v>
      </c>
      <c r="E109" s="47">
        <v>1</v>
      </c>
      <c r="F109" s="43">
        <v>42</v>
      </c>
      <c r="G109" s="47">
        <v>1</v>
      </c>
      <c r="H109" s="47">
        <v>0.8571428571428571</v>
      </c>
      <c r="I109" s="47">
        <v>1</v>
      </c>
      <c r="J109" s="158">
        <v>0.83333333333333326</v>
      </c>
      <c r="K109" s="47">
        <v>0.8571428571428571</v>
      </c>
      <c r="L109" s="47">
        <v>1</v>
      </c>
      <c r="M109" s="158">
        <v>0.7142857142857143</v>
      </c>
      <c r="N109" s="47">
        <v>1</v>
      </c>
      <c r="O109" s="272">
        <v>14</v>
      </c>
      <c r="P109" s="244">
        <v>1</v>
      </c>
      <c r="Q109" s="245">
        <v>1</v>
      </c>
      <c r="R109" s="178">
        <v>0.35714285714285715</v>
      </c>
      <c r="S109" s="156"/>
      <c r="T109" s="113"/>
    </row>
    <row r="110" spans="1:20" x14ac:dyDescent="0.25">
      <c r="A110" s="74" t="s">
        <v>226</v>
      </c>
      <c r="B110" s="75" t="s">
        <v>227</v>
      </c>
      <c r="C110" s="76" t="s">
        <v>110</v>
      </c>
      <c r="D110" s="43">
        <v>388</v>
      </c>
      <c r="E110" s="47">
        <v>0.98711340206185572</v>
      </c>
      <c r="F110" s="43">
        <v>229</v>
      </c>
      <c r="G110" s="47">
        <v>0.85589519650655022</v>
      </c>
      <c r="H110" s="47">
        <v>0.73195876288659789</v>
      </c>
      <c r="I110" s="47">
        <v>0.96134020618556704</v>
      </c>
      <c r="J110" s="158">
        <v>0.67685589519650646</v>
      </c>
      <c r="K110" s="47">
        <v>0.68558951965065507</v>
      </c>
      <c r="L110" s="47">
        <v>0.40174672489082974</v>
      </c>
      <c r="M110" s="158">
        <v>0.20524017467248906</v>
      </c>
      <c r="N110" s="47">
        <v>0.1703056768558952</v>
      </c>
      <c r="O110" s="272">
        <v>36</v>
      </c>
      <c r="P110" s="244">
        <v>1</v>
      </c>
      <c r="Q110" s="245">
        <v>0.75</v>
      </c>
      <c r="R110" s="178">
        <v>0.53865979381443296</v>
      </c>
      <c r="S110" s="156"/>
      <c r="T110" s="113"/>
    </row>
    <row r="111" spans="1:20" x14ac:dyDescent="0.25">
      <c r="A111" s="74" t="s">
        <v>228</v>
      </c>
      <c r="B111" s="75" t="s">
        <v>229</v>
      </c>
      <c r="C111" s="76" t="s">
        <v>24</v>
      </c>
      <c r="D111" s="43">
        <v>72</v>
      </c>
      <c r="E111" s="47">
        <v>1</v>
      </c>
      <c r="F111" s="43">
        <v>39</v>
      </c>
      <c r="G111" s="47">
        <v>1</v>
      </c>
      <c r="H111" s="47">
        <v>0.86111111111111116</v>
      </c>
      <c r="I111" s="47">
        <v>1</v>
      </c>
      <c r="J111" s="158">
        <v>0.69230769230769229</v>
      </c>
      <c r="K111" s="47">
        <v>0.8205128205128206</v>
      </c>
      <c r="L111" s="47" t="s">
        <v>878</v>
      </c>
      <c r="M111" s="158" t="s">
        <v>878</v>
      </c>
      <c r="N111" s="47">
        <v>1</v>
      </c>
      <c r="O111" s="272">
        <v>5</v>
      </c>
      <c r="P111" s="244">
        <v>1</v>
      </c>
      <c r="Q111" s="245">
        <v>1</v>
      </c>
      <c r="R111" s="178">
        <v>0.5</v>
      </c>
      <c r="S111" s="156"/>
      <c r="T111" s="113"/>
    </row>
    <row r="112" spans="1:20" x14ac:dyDescent="0.25">
      <c r="A112" s="74" t="s">
        <v>230</v>
      </c>
      <c r="B112" s="75" t="s">
        <v>231</v>
      </c>
      <c r="C112" s="76" t="s">
        <v>50</v>
      </c>
      <c r="D112" s="43">
        <v>53</v>
      </c>
      <c r="E112" s="47">
        <v>0.96226415094339623</v>
      </c>
      <c r="F112" s="43">
        <v>33</v>
      </c>
      <c r="G112" s="47">
        <v>0.93939393939393934</v>
      </c>
      <c r="H112" s="47">
        <v>0.8867924528301887</v>
      </c>
      <c r="I112" s="47">
        <v>0.96226415094339623</v>
      </c>
      <c r="J112" s="158">
        <v>0.81818181818181812</v>
      </c>
      <c r="K112" s="47">
        <v>0.72727272727272729</v>
      </c>
      <c r="L112" s="47">
        <v>0.72727272727272729</v>
      </c>
      <c r="M112" s="158">
        <v>0.5757575757575758</v>
      </c>
      <c r="N112" s="47">
        <v>0.39393939393939392</v>
      </c>
      <c r="O112" s="272">
        <v>7</v>
      </c>
      <c r="P112" s="244">
        <v>0.7142857142857143</v>
      </c>
      <c r="Q112" s="245" t="s">
        <v>878</v>
      </c>
      <c r="R112" s="178">
        <v>0.84905660377358483</v>
      </c>
      <c r="S112" s="156"/>
      <c r="T112" s="113"/>
    </row>
    <row r="113" spans="1:20" x14ac:dyDescent="0.25">
      <c r="A113" s="74" t="s">
        <v>233</v>
      </c>
      <c r="B113" s="75" t="s">
        <v>234</v>
      </c>
      <c r="C113" s="76" t="s">
        <v>69</v>
      </c>
      <c r="D113" s="43">
        <v>139</v>
      </c>
      <c r="E113" s="47">
        <v>1</v>
      </c>
      <c r="F113" s="43">
        <v>99</v>
      </c>
      <c r="G113" s="47">
        <v>0.90909090909090906</v>
      </c>
      <c r="H113" s="47">
        <v>0.7769784172661871</v>
      </c>
      <c r="I113" s="47">
        <v>0.8920863309352518</v>
      </c>
      <c r="J113" s="158">
        <v>0.58585858585858586</v>
      </c>
      <c r="K113" s="47">
        <v>0.70707070707070718</v>
      </c>
      <c r="L113" s="47">
        <v>0.90909090909090906</v>
      </c>
      <c r="M113" s="158">
        <v>0.36363636363636365</v>
      </c>
      <c r="N113" s="47">
        <v>0.90909090909090906</v>
      </c>
      <c r="O113" s="272">
        <v>10</v>
      </c>
      <c r="P113" s="244" t="s">
        <v>878</v>
      </c>
      <c r="Q113" s="245" t="s">
        <v>878</v>
      </c>
      <c r="R113" s="178">
        <v>0.56834532374100721</v>
      </c>
      <c r="S113" s="156"/>
      <c r="T113" s="113"/>
    </row>
    <row r="114" spans="1:20" x14ac:dyDescent="0.25">
      <c r="A114" s="74" t="s">
        <v>235</v>
      </c>
      <c r="B114" s="75" t="s">
        <v>236</v>
      </c>
      <c r="C114" s="76" t="s">
        <v>21</v>
      </c>
      <c r="D114" s="43">
        <v>90</v>
      </c>
      <c r="E114" s="47">
        <v>0.98888888888888882</v>
      </c>
      <c r="F114" s="43">
        <v>44</v>
      </c>
      <c r="G114" s="47">
        <v>1</v>
      </c>
      <c r="H114" s="47">
        <v>0</v>
      </c>
      <c r="I114" s="47">
        <v>0.98888888888888882</v>
      </c>
      <c r="J114" s="158">
        <v>0</v>
      </c>
      <c r="K114" s="47">
        <v>0.79545454545454541</v>
      </c>
      <c r="L114" s="47">
        <v>0.75</v>
      </c>
      <c r="M114" s="158">
        <v>0</v>
      </c>
      <c r="N114" s="47">
        <v>0.86363636363636365</v>
      </c>
      <c r="O114" s="272">
        <v>17</v>
      </c>
      <c r="P114" s="244">
        <v>0</v>
      </c>
      <c r="Q114" s="245">
        <v>0</v>
      </c>
      <c r="R114" s="178">
        <v>0.51111111111111118</v>
      </c>
      <c r="S114" s="156"/>
      <c r="T114" s="113"/>
    </row>
    <row r="115" spans="1:20" x14ac:dyDescent="0.25">
      <c r="A115" s="74" t="s">
        <v>237</v>
      </c>
      <c r="B115" s="75" t="s">
        <v>238</v>
      </c>
      <c r="C115" s="76" t="s">
        <v>8</v>
      </c>
      <c r="D115" s="43">
        <v>125</v>
      </c>
      <c r="E115" s="47">
        <v>1</v>
      </c>
      <c r="F115" s="43">
        <v>80</v>
      </c>
      <c r="G115" s="47">
        <v>0.22500000000000001</v>
      </c>
      <c r="H115" s="47">
        <v>0.67200000000000004</v>
      </c>
      <c r="I115" s="47">
        <v>0.94400000000000006</v>
      </c>
      <c r="J115" s="158">
        <v>0.36249999999999999</v>
      </c>
      <c r="K115" s="47">
        <v>0.26250000000000001</v>
      </c>
      <c r="L115" s="47">
        <v>0.28749999999999998</v>
      </c>
      <c r="M115" s="158" t="s">
        <v>878</v>
      </c>
      <c r="N115" s="47">
        <v>0.88749999999999996</v>
      </c>
      <c r="O115" s="272">
        <v>8</v>
      </c>
      <c r="P115" s="244" t="s">
        <v>878</v>
      </c>
      <c r="Q115" s="245" t="s">
        <v>878</v>
      </c>
      <c r="R115" s="178">
        <v>0.33600000000000002</v>
      </c>
      <c r="S115" s="156"/>
      <c r="T115" s="113"/>
    </row>
    <row r="116" spans="1:20" x14ac:dyDescent="0.25">
      <c r="A116" s="74" t="s">
        <v>239</v>
      </c>
      <c r="B116" s="75" t="s">
        <v>240</v>
      </c>
      <c r="C116" s="76" t="s">
        <v>11</v>
      </c>
      <c r="D116" s="43">
        <v>115</v>
      </c>
      <c r="E116" s="47">
        <v>1</v>
      </c>
      <c r="F116" s="43">
        <v>76</v>
      </c>
      <c r="G116" s="47">
        <v>0.98684210526315796</v>
      </c>
      <c r="H116" s="47">
        <v>0.81739130434782614</v>
      </c>
      <c r="I116" s="47">
        <v>0.9826086956521739</v>
      </c>
      <c r="J116" s="158">
        <v>0.64473684210526316</v>
      </c>
      <c r="K116" s="47">
        <v>0.80263157894736836</v>
      </c>
      <c r="L116" s="47">
        <v>0.67105263157894735</v>
      </c>
      <c r="M116" s="158">
        <v>0.59210526315789469</v>
      </c>
      <c r="N116" s="47">
        <v>1</v>
      </c>
      <c r="O116" s="272">
        <v>14</v>
      </c>
      <c r="P116" s="244">
        <v>1</v>
      </c>
      <c r="Q116" s="245">
        <v>1</v>
      </c>
      <c r="R116" s="178">
        <v>0.37391304347826088</v>
      </c>
      <c r="S116" s="156"/>
      <c r="T116" s="113"/>
    </row>
    <row r="117" spans="1:20" x14ac:dyDescent="0.25">
      <c r="A117" s="74" t="s">
        <v>241</v>
      </c>
      <c r="B117" s="77" t="s">
        <v>242</v>
      </c>
      <c r="C117" s="76" t="s">
        <v>50</v>
      </c>
      <c r="D117" s="43">
        <v>84</v>
      </c>
      <c r="E117" s="47">
        <v>1</v>
      </c>
      <c r="F117" s="43">
        <v>54</v>
      </c>
      <c r="G117" s="47">
        <v>0.90740740740740744</v>
      </c>
      <c r="H117" s="47">
        <v>0.7857142857142857</v>
      </c>
      <c r="I117" s="47">
        <v>0.98809523809523814</v>
      </c>
      <c r="J117" s="158">
        <v>0.83333333333333326</v>
      </c>
      <c r="K117" s="47">
        <v>0.77777777777777768</v>
      </c>
      <c r="L117" s="47">
        <v>0.83333333333333326</v>
      </c>
      <c r="M117" s="158">
        <v>0.48148148148148145</v>
      </c>
      <c r="N117" s="47">
        <v>1</v>
      </c>
      <c r="O117" s="272">
        <v>8</v>
      </c>
      <c r="P117" s="244">
        <v>0.75</v>
      </c>
      <c r="Q117" s="245">
        <v>0.875</v>
      </c>
      <c r="R117" s="178">
        <v>0.47619047619047622</v>
      </c>
      <c r="S117" s="156"/>
      <c r="T117" s="113"/>
    </row>
    <row r="118" spans="1:20" x14ac:dyDescent="0.25">
      <c r="A118" s="74" t="s">
        <v>243</v>
      </c>
      <c r="B118" s="75" t="s">
        <v>244</v>
      </c>
      <c r="C118" s="76" t="s">
        <v>31</v>
      </c>
      <c r="D118" s="43">
        <v>92</v>
      </c>
      <c r="E118" s="47">
        <v>1</v>
      </c>
      <c r="F118" s="43">
        <v>56</v>
      </c>
      <c r="G118" s="47">
        <v>0.8928571428571429</v>
      </c>
      <c r="H118" s="47">
        <v>0.72826086956521729</v>
      </c>
      <c r="I118" s="47">
        <v>1</v>
      </c>
      <c r="J118" s="158">
        <v>0.7678571428571429</v>
      </c>
      <c r="K118" s="47">
        <v>0.7678571428571429</v>
      </c>
      <c r="L118" s="47" t="s">
        <v>878</v>
      </c>
      <c r="M118" s="158" t="s">
        <v>878</v>
      </c>
      <c r="N118" s="47">
        <v>1</v>
      </c>
      <c r="O118" s="272">
        <v>8</v>
      </c>
      <c r="P118" s="244">
        <v>1</v>
      </c>
      <c r="Q118" s="245">
        <v>0.875</v>
      </c>
      <c r="R118" s="178">
        <v>0.51086956521739135</v>
      </c>
      <c r="S118" s="156"/>
      <c r="T118" s="113"/>
    </row>
    <row r="119" spans="1:20" x14ac:dyDescent="0.25">
      <c r="A119" s="74" t="s">
        <v>245</v>
      </c>
      <c r="B119" s="75" t="s">
        <v>246</v>
      </c>
      <c r="C119" s="76" t="s">
        <v>110</v>
      </c>
      <c r="D119" s="43">
        <v>113</v>
      </c>
      <c r="E119" s="47">
        <v>0.98230088495575218</v>
      </c>
      <c r="F119" s="43">
        <v>73</v>
      </c>
      <c r="G119" s="47">
        <v>0.95890410958904115</v>
      </c>
      <c r="H119" s="47">
        <v>0.62831858407079644</v>
      </c>
      <c r="I119" s="47">
        <v>0.99115044247787609</v>
      </c>
      <c r="J119" s="158">
        <v>0.53424657534246578</v>
      </c>
      <c r="K119" s="47">
        <v>0.68493150684931503</v>
      </c>
      <c r="L119" s="47">
        <v>0.61643835616438358</v>
      </c>
      <c r="M119" s="158">
        <v>0.35616438356164382</v>
      </c>
      <c r="N119" s="47">
        <v>0.69863013698630139</v>
      </c>
      <c r="O119" s="272">
        <v>6</v>
      </c>
      <c r="P119" s="244">
        <v>0</v>
      </c>
      <c r="Q119" s="245">
        <v>0</v>
      </c>
      <c r="R119" s="178">
        <v>0.43362831858407075</v>
      </c>
      <c r="S119" s="156"/>
      <c r="T119" s="113"/>
    </row>
    <row r="120" spans="1:20" x14ac:dyDescent="0.25">
      <c r="A120" s="74" t="s">
        <v>247</v>
      </c>
      <c r="B120" s="75" t="s">
        <v>248</v>
      </c>
      <c r="C120" s="76" t="s">
        <v>24</v>
      </c>
      <c r="D120" s="43">
        <v>127</v>
      </c>
      <c r="E120" s="47">
        <v>0.99212598425196841</v>
      </c>
      <c r="F120" s="43">
        <v>68</v>
      </c>
      <c r="G120" s="47">
        <v>1</v>
      </c>
      <c r="H120" s="47">
        <v>0.82677165354330706</v>
      </c>
      <c r="I120" s="47">
        <v>1</v>
      </c>
      <c r="J120" s="158">
        <v>0.83823529411764708</v>
      </c>
      <c r="K120" s="47">
        <v>0.80882352941176461</v>
      </c>
      <c r="L120" s="47">
        <v>0.82352941176470595</v>
      </c>
      <c r="M120" s="158">
        <v>0.58823529411764708</v>
      </c>
      <c r="N120" s="47">
        <v>1</v>
      </c>
      <c r="O120" s="272">
        <v>9</v>
      </c>
      <c r="P120" s="244" t="s">
        <v>878</v>
      </c>
      <c r="Q120" s="245">
        <v>0.55555555555555558</v>
      </c>
      <c r="R120" s="178">
        <v>0.54330708661417326</v>
      </c>
      <c r="S120" s="156"/>
      <c r="T120" s="113"/>
    </row>
    <row r="121" spans="1:20" x14ac:dyDescent="0.25">
      <c r="A121" s="74" t="s">
        <v>249</v>
      </c>
      <c r="B121" s="75" t="s">
        <v>250</v>
      </c>
      <c r="C121" s="76" t="s">
        <v>8</v>
      </c>
      <c r="D121" s="43">
        <v>113</v>
      </c>
      <c r="E121" s="47">
        <v>1</v>
      </c>
      <c r="F121" s="43">
        <v>81</v>
      </c>
      <c r="G121" s="47">
        <v>1</v>
      </c>
      <c r="H121" s="47">
        <v>0.88495575221238942</v>
      </c>
      <c r="I121" s="47">
        <v>0.98230088495575218</v>
      </c>
      <c r="J121" s="158">
        <v>0.87654320987654311</v>
      </c>
      <c r="K121" s="47">
        <v>0.88888888888888884</v>
      </c>
      <c r="L121" s="47">
        <v>0.86419753086419748</v>
      </c>
      <c r="M121" s="158">
        <v>0.64197530864197527</v>
      </c>
      <c r="N121" s="47">
        <v>0.87654320987654311</v>
      </c>
      <c r="O121" s="272">
        <v>15</v>
      </c>
      <c r="P121" s="244">
        <v>0.73333333333333328</v>
      </c>
      <c r="Q121" s="245">
        <v>0.73333333333333328</v>
      </c>
      <c r="R121" s="178">
        <v>0.53097345132743368</v>
      </c>
      <c r="S121" s="156"/>
      <c r="T121" s="113"/>
    </row>
    <row r="122" spans="1:20" x14ac:dyDescent="0.25">
      <c r="A122" s="74" t="s">
        <v>251</v>
      </c>
      <c r="B122" s="75" t="s">
        <v>252</v>
      </c>
      <c r="C122" s="76" t="s">
        <v>31</v>
      </c>
      <c r="D122" s="43">
        <v>49</v>
      </c>
      <c r="E122" s="47">
        <v>0.97959183673469385</v>
      </c>
      <c r="F122" s="43">
        <v>34</v>
      </c>
      <c r="G122" s="47">
        <v>0.97058823529411764</v>
      </c>
      <c r="H122" s="47">
        <v>0.73469387755102045</v>
      </c>
      <c r="I122" s="47">
        <v>0.97959183673469385</v>
      </c>
      <c r="J122" s="158">
        <v>0.67647058823529405</v>
      </c>
      <c r="K122" s="47">
        <v>0.76470588235294112</v>
      </c>
      <c r="L122" s="47">
        <v>0.61764705882352944</v>
      </c>
      <c r="M122" s="158">
        <v>0.38235294117647056</v>
      </c>
      <c r="N122" s="47">
        <v>0.82352941176470595</v>
      </c>
      <c r="O122" s="272" t="s">
        <v>878</v>
      </c>
      <c r="P122" s="244" t="s">
        <v>878</v>
      </c>
      <c r="Q122" s="245" t="s">
        <v>878</v>
      </c>
      <c r="R122" s="178">
        <v>0.26530612244897961</v>
      </c>
      <c r="S122" s="156"/>
      <c r="T122" s="113"/>
    </row>
    <row r="123" spans="1:20" x14ac:dyDescent="0.25">
      <c r="A123" s="74" t="s">
        <v>254</v>
      </c>
      <c r="B123" s="75" t="s">
        <v>255</v>
      </c>
      <c r="C123" s="76" t="s">
        <v>21</v>
      </c>
      <c r="D123" s="43">
        <v>105</v>
      </c>
      <c r="E123" s="47">
        <v>1</v>
      </c>
      <c r="F123" s="43">
        <v>58</v>
      </c>
      <c r="G123" s="47">
        <v>0.91379310344827591</v>
      </c>
      <c r="H123" s="47">
        <v>0.82857142857142863</v>
      </c>
      <c r="I123" s="47">
        <v>0.99047619047619051</v>
      </c>
      <c r="J123" s="158">
        <v>0.68965517241379315</v>
      </c>
      <c r="K123" s="47">
        <v>0.7931034482758621</v>
      </c>
      <c r="L123" s="47">
        <v>0.91379310344827591</v>
      </c>
      <c r="M123" s="158">
        <v>0.51724137931034486</v>
      </c>
      <c r="N123" s="47">
        <v>1</v>
      </c>
      <c r="O123" s="272">
        <v>12</v>
      </c>
      <c r="P123" s="244">
        <v>0.91666666666666674</v>
      </c>
      <c r="Q123" s="245">
        <v>0.91666666666666674</v>
      </c>
      <c r="R123" s="178">
        <v>0.68571428571428572</v>
      </c>
      <c r="S123" s="156"/>
      <c r="T123" s="113"/>
    </row>
    <row r="124" spans="1:20" x14ac:dyDescent="0.25">
      <c r="A124" s="74" t="s">
        <v>256</v>
      </c>
      <c r="B124" s="77" t="s">
        <v>257</v>
      </c>
      <c r="C124" s="76" t="s">
        <v>50</v>
      </c>
      <c r="D124" s="43">
        <v>235</v>
      </c>
      <c r="E124" s="47">
        <v>0.98723404255319158</v>
      </c>
      <c r="F124" s="43">
        <v>151</v>
      </c>
      <c r="G124" s="47">
        <v>0.72847682119205304</v>
      </c>
      <c r="H124" s="47">
        <v>0.72765957446808516</v>
      </c>
      <c r="I124" s="47">
        <v>0.97446808510638294</v>
      </c>
      <c r="J124" s="158">
        <v>0.43046357615894038</v>
      </c>
      <c r="K124" s="47">
        <v>0.5298013245033113</v>
      </c>
      <c r="L124" s="47">
        <v>0.41059602649006621</v>
      </c>
      <c r="M124" s="158">
        <v>0.12582781456953643</v>
      </c>
      <c r="N124" s="47">
        <v>0.94701986754966883</v>
      </c>
      <c r="O124" s="272">
        <v>29</v>
      </c>
      <c r="P124" s="244">
        <v>0.89655172413793105</v>
      </c>
      <c r="Q124" s="245">
        <v>0.31034482758620691</v>
      </c>
      <c r="R124" s="178">
        <v>0.74893617021276593</v>
      </c>
      <c r="S124" s="156"/>
      <c r="T124" s="113"/>
    </row>
    <row r="125" spans="1:20" x14ac:dyDescent="0.25">
      <c r="A125" s="74" t="s">
        <v>258</v>
      </c>
      <c r="B125" s="75" t="s">
        <v>259</v>
      </c>
      <c r="C125" s="76" t="s">
        <v>50</v>
      </c>
      <c r="D125" s="43">
        <v>137</v>
      </c>
      <c r="E125" s="47">
        <v>0.98540145985401462</v>
      </c>
      <c r="F125" s="43">
        <v>83</v>
      </c>
      <c r="G125" s="47">
        <v>0.97590361445783136</v>
      </c>
      <c r="H125" s="47">
        <v>0.97080291970802923</v>
      </c>
      <c r="I125" s="47">
        <v>0.98540145985401462</v>
      </c>
      <c r="J125" s="158">
        <v>0.84337349397590355</v>
      </c>
      <c r="K125" s="47">
        <v>0.90361445783132521</v>
      </c>
      <c r="L125" s="47">
        <v>0.85542168674698804</v>
      </c>
      <c r="M125" s="158">
        <v>0.7349397590361445</v>
      </c>
      <c r="N125" s="47">
        <v>0.3253012048192771</v>
      </c>
      <c r="O125" s="272">
        <v>14</v>
      </c>
      <c r="P125" s="244">
        <v>0.9285714285714286</v>
      </c>
      <c r="Q125" s="245">
        <v>0.7857142857142857</v>
      </c>
      <c r="R125" s="178">
        <v>0.73722627737226276</v>
      </c>
      <c r="S125" s="156"/>
      <c r="T125" s="113"/>
    </row>
    <row r="126" spans="1:20" x14ac:dyDescent="0.25">
      <c r="A126" s="74" t="s">
        <v>260</v>
      </c>
      <c r="B126" s="75" t="s">
        <v>261</v>
      </c>
      <c r="C126" s="76" t="s">
        <v>11</v>
      </c>
      <c r="D126" s="43">
        <v>97</v>
      </c>
      <c r="E126" s="47">
        <v>1</v>
      </c>
      <c r="F126" s="43">
        <v>65</v>
      </c>
      <c r="G126" s="47">
        <v>0.98461538461538467</v>
      </c>
      <c r="H126" s="47">
        <v>0.81443298969072164</v>
      </c>
      <c r="I126" s="47">
        <v>1</v>
      </c>
      <c r="J126" s="158">
        <v>0.58461538461538465</v>
      </c>
      <c r="K126" s="47">
        <v>0.66153846153846163</v>
      </c>
      <c r="L126" s="47">
        <v>0.84615384615384615</v>
      </c>
      <c r="M126" s="158">
        <v>0.29230769230769232</v>
      </c>
      <c r="N126" s="47">
        <v>0.8</v>
      </c>
      <c r="O126" s="272">
        <v>8</v>
      </c>
      <c r="P126" s="244">
        <v>0.625</v>
      </c>
      <c r="Q126" s="245">
        <v>0.625</v>
      </c>
      <c r="R126" s="178">
        <v>0.50515463917525771</v>
      </c>
      <c r="S126" s="156"/>
      <c r="T126" s="113"/>
    </row>
    <row r="127" spans="1:20" x14ac:dyDescent="0.25">
      <c r="A127" s="74" t="s">
        <v>262</v>
      </c>
      <c r="B127" s="75" t="s">
        <v>263</v>
      </c>
      <c r="C127" s="76" t="s">
        <v>24</v>
      </c>
      <c r="D127" s="43">
        <v>153</v>
      </c>
      <c r="E127" s="47">
        <v>1</v>
      </c>
      <c r="F127" s="43">
        <v>93</v>
      </c>
      <c r="G127" s="47">
        <v>0.956989247311828</v>
      </c>
      <c r="H127" s="47">
        <v>0.94117647058823539</v>
      </c>
      <c r="I127" s="47">
        <v>1</v>
      </c>
      <c r="J127" s="158">
        <v>0.81720430107526876</v>
      </c>
      <c r="K127" s="47">
        <v>0.84946236559139787</v>
      </c>
      <c r="L127" s="47">
        <v>0.97849462365591389</v>
      </c>
      <c r="M127" s="158">
        <v>0.66666666666666674</v>
      </c>
      <c r="N127" s="47">
        <v>1</v>
      </c>
      <c r="O127" s="272">
        <v>18</v>
      </c>
      <c r="P127" s="244">
        <v>1</v>
      </c>
      <c r="Q127" s="245">
        <v>0.94444444444444442</v>
      </c>
      <c r="R127" s="178">
        <v>0.52287581699346408</v>
      </c>
      <c r="S127" s="156"/>
      <c r="T127" s="113"/>
    </row>
    <row r="128" spans="1:20" x14ac:dyDescent="0.25">
      <c r="A128" s="74" t="s">
        <v>264</v>
      </c>
      <c r="B128" s="75" t="s">
        <v>265</v>
      </c>
      <c r="C128" s="76" t="s">
        <v>14</v>
      </c>
      <c r="D128" s="43">
        <v>31</v>
      </c>
      <c r="E128" s="47">
        <v>1</v>
      </c>
      <c r="F128" s="43">
        <v>14</v>
      </c>
      <c r="G128" s="47">
        <v>0.7142857142857143</v>
      </c>
      <c r="H128" s="47">
        <v>0.967741935483871</v>
      </c>
      <c r="I128" s="47">
        <v>1</v>
      </c>
      <c r="J128" s="158">
        <v>0.7857142857142857</v>
      </c>
      <c r="K128" s="47">
        <v>0.6428571428571429</v>
      </c>
      <c r="L128" s="47">
        <v>0</v>
      </c>
      <c r="M128" s="158">
        <v>0</v>
      </c>
      <c r="N128" s="47">
        <v>0</v>
      </c>
      <c r="O128" s="272" t="s">
        <v>878</v>
      </c>
      <c r="P128" s="244" t="s">
        <v>878</v>
      </c>
      <c r="Q128" s="245">
        <v>0</v>
      </c>
      <c r="R128" s="178">
        <v>0</v>
      </c>
      <c r="S128" s="156"/>
      <c r="T128" s="113"/>
    </row>
    <row r="129" spans="1:20" x14ac:dyDescent="0.25">
      <c r="A129" s="74" t="s">
        <v>266</v>
      </c>
      <c r="B129" s="75" t="s">
        <v>267</v>
      </c>
      <c r="C129" s="76" t="s">
        <v>21</v>
      </c>
      <c r="D129" s="43">
        <v>107</v>
      </c>
      <c r="E129" s="47">
        <v>0.98130841121495327</v>
      </c>
      <c r="F129" s="43">
        <v>60</v>
      </c>
      <c r="G129" s="47">
        <v>0.71666666666666667</v>
      </c>
      <c r="H129" s="47">
        <v>0.54205607476635509</v>
      </c>
      <c r="I129" s="47">
        <v>0.98130841121495327</v>
      </c>
      <c r="J129" s="158">
        <v>0.41666666666666663</v>
      </c>
      <c r="K129" s="47">
        <v>0.65</v>
      </c>
      <c r="L129" s="47">
        <v>0.95</v>
      </c>
      <c r="M129" s="158">
        <v>0.21666666666666667</v>
      </c>
      <c r="N129" s="47">
        <v>0.25</v>
      </c>
      <c r="O129" s="272" t="s">
        <v>878</v>
      </c>
      <c r="P129" s="244">
        <v>0</v>
      </c>
      <c r="Q129" s="245" t="s">
        <v>878</v>
      </c>
      <c r="R129" s="178">
        <v>0.31775700934579443</v>
      </c>
      <c r="S129" s="156"/>
      <c r="T129" s="113"/>
    </row>
    <row r="130" spans="1:20" x14ac:dyDescent="0.25">
      <c r="A130" s="74" t="s">
        <v>268</v>
      </c>
      <c r="B130" s="75" t="s">
        <v>269</v>
      </c>
      <c r="C130" s="76" t="s">
        <v>24</v>
      </c>
      <c r="D130" s="43">
        <v>131</v>
      </c>
      <c r="E130" s="47">
        <v>0.99236641221374045</v>
      </c>
      <c r="F130" s="43">
        <v>70</v>
      </c>
      <c r="G130" s="47">
        <v>0.7857142857142857</v>
      </c>
      <c r="H130" s="47">
        <v>0.87022900763358779</v>
      </c>
      <c r="I130" s="47">
        <v>0.99236641221374045</v>
      </c>
      <c r="J130" s="158">
        <v>0.74285714285714288</v>
      </c>
      <c r="K130" s="47">
        <v>0.72857142857142865</v>
      </c>
      <c r="L130" s="47">
        <v>0.7142857142857143</v>
      </c>
      <c r="M130" s="158">
        <v>0.44285714285714284</v>
      </c>
      <c r="N130" s="47">
        <v>1</v>
      </c>
      <c r="O130" s="272">
        <v>13</v>
      </c>
      <c r="P130" s="244">
        <v>0.76923076923076916</v>
      </c>
      <c r="Q130" s="245">
        <v>0.38461538461538458</v>
      </c>
      <c r="R130" s="178">
        <v>0.61068702290076338</v>
      </c>
      <c r="S130" s="156"/>
      <c r="T130" s="113"/>
    </row>
    <row r="131" spans="1:20" x14ac:dyDescent="0.25">
      <c r="A131" s="74" t="s">
        <v>270</v>
      </c>
      <c r="B131" s="75" t="s">
        <v>271</v>
      </c>
      <c r="C131" s="76" t="s">
        <v>8</v>
      </c>
      <c r="D131" s="43">
        <v>152</v>
      </c>
      <c r="E131" s="47">
        <v>0.98684210526315796</v>
      </c>
      <c r="F131" s="43">
        <v>84</v>
      </c>
      <c r="G131" s="47">
        <v>0.98809523809523814</v>
      </c>
      <c r="H131" s="47">
        <v>0.69078947368421051</v>
      </c>
      <c r="I131" s="47">
        <v>0.99342105263157887</v>
      </c>
      <c r="J131" s="158">
        <v>0.38095238095238093</v>
      </c>
      <c r="K131" s="47">
        <v>0.75</v>
      </c>
      <c r="L131" s="47">
        <v>0.22619047619047619</v>
      </c>
      <c r="M131" s="158">
        <v>0.10714285714285714</v>
      </c>
      <c r="N131" s="47">
        <v>0.84523809523809523</v>
      </c>
      <c r="O131" s="272">
        <v>21</v>
      </c>
      <c r="P131" s="244">
        <v>0.57142857142857151</v>
      </c>
      <c r="Q131" s="245">
        <v>0.28571428571428575</v>
      </c>
      <c r="R131" s="178">
        <v>0.6578947368421052</v>
      </c>
      <c r="S131" s="156"/>
      <c r="T131" s="113"/>
    </row>
    <row r="132" spans="1:20" x14ac:dyDescent="0.25">
      <c r="A132" s="74" t="s">
        <v>272</v>
      </c>
      <c r="B132" s="77" t="s">
        <v>273</v>
      </c>
      <c r="C132" s="76" t="s">
        <v>8</v>
      </c>
      <c r="D132" s="43">
        <v>138</v>
      </c>
      <c r="E132" s="47">
        <v>1</v>
      </c>
      <c r="F132" s="43">
        <v>62</v>
      </c>
      <c r="G132" s="47">
        <v>1</v>
      </c>
      <c r="H132" s="47">
        <v>0.56521739130434778</v>
      </c>
      <c r="I132" s="47">
        <v>1</v>
      </c>
      <c r="J132" s="158">
        <v>0.62903225806451613</v>
      </c>
      <c r="K132" s="47">
        <v>0.72580645161290325</v>
      </c>
      <c r="L132" s="47">
        <v>0.66129032258064513</v>
      </c>
      <c r="M132" s="158">
        <v>0.33870967741935482</v>
      </c>
      <c r="N132" s="47">
        <v>0.5161290322580645</v>
      </c>
      <c r="O132" s="272">
        <v>16</v>
      </c>
      <c r="P132" s="244">
        <v>0.625</v>
      </c>
      <c r="Q132" s="245">
        <v>0.6875</v>
      </c>
      <c r="R132" s="178">
        <v>0.52898550724637683</v>
      </c>
      <c r="S132" s="156"/>
      <c r="T132" s="113"/>
    </row>
    <row r="133" spans="1:20" x14ac:dyDescent="0.25">
      <c r="A133" s="74" t="s">
        <v>274</v>
      </c>
      <c r="B133" s="75" t="s">
        <v>275</v>
      </c>
      <c r="C133" s="76" t="s">
        <v>110</v>
      </c>
      <c r="D133" s="43">
        <v>82</v>
      </c>
      <c r="E133" s="47">
        <v>1</v>
      </c>
      <c r="F133" s="43">
        <v>56</v>
      </c>
      <c r="G133" s="47">
        <v>0.9285714285714286</v>
      </c>
      <c r="H133" s="47">
        <v>0.87804878048780499</v>
      </c>
      <c r="I133" s="47">
        <v>0.96341463414634143</v>
      </c>
      <c r="J133" s="158">
        <v>0.7142857142857143</v>
      </c>
      <c r="K133" s="47">
        <v>0.8214285714285714</v>
      </c>
      <c r="L133" s="47">
        <v>0.9107142857142857</v>
      </c>
      <c r="M133" s="158">
        <v>0.60714285714285721</v>
      </c>
      <c r="N133" s="47">
        <v>0.8392857142857143</v>
      </c>
      <c r="O133" s="272">
        <v>10</v>
      </c>
      <c r="P133" s="244" t="s">
        <v>878</v>
      </c>
      <c r="Q133" s="245" t="s">
        <v>878</v>
      </c>
      <c r="R133" s="178">
        <v>0.6097560975609756</v>
      </c>
      <c r="S133" s="156"/>
      <c r="T133" s="113"/>
    </row>
    <row r="134" spans="1:20" x14ac:dyDescent="0.25">
      <c r="A134" s="74" t="s">
        <v>276</v>
      </c>
      <c r="B134" s="75" t="s">
        <v>277</v>
      </c>
      <c r="C134" s="76" t="s">
        <v>14</v>
      </c>
      <c r="D134" s="43">
        <v>137</v>
      </c>
      <c r="E134" s="47">
        <v>1</v>
      </c>
      <c r="F134" s="43">
        <v>94</v>
      </c>
      <c r="G134" s="47">
        <v>1</v>
      </c>
      <c r="H134" s="47">
        <v>0.91970802919708039</v>
      </c>
      <c r="I134" s="47">
        <v>1</v>
      </c>
      <c r="J134" s="158">
        <v>0.90425531914893609</v>
      </c>
      <c r="K134" s="47">
        <v>0.74468085106382975</v>
      </c>
      <c r="L134" s="47">
        <v>0.92553191489361708</v>
      </c>
      <c r="M134" s="158">
        <v>0.6914893617021276</v>
      </c>
      <c r="N134" s="47">
        <v>1</v>
      </c>
      <c r="O134" s="272">
        <v>20</v>
      </c>
      <c r="P134" s="244">
        <v>0.25</v>
      </c>
      <c r="Q134" s="245">
        <v>0.3</v>
      </c>
      <c r="R134" s="178">
        <v>0.64233576642335766</v>
      </c>
      <c r="S134" s="156"/>
      <c r="T134" s="113"/>
    </row>
    <row r="135" spans="1:20" x14ac:dyDescent="0.25">
      <c r="A135" s="74" t="s">
        <v>278</v>
      </c>
      <c r="B135" s="75" t="s">
        <v>279</v>
      </c>
      <c r="C135" s="76" t="s">
        <v>31</v>
      </c>
      <c r="D135" s="43">
        <v>100</v>
      </c>
      <c r="E135" s="47">
        <v>1</v>
      </c>
      <c r="F135" s="43">
        <v>71</v>
      </c>
      <c r="G135" s="47">
        <v>0.98591549295774639</v>
      </c>
      <c r="H135" s="47">
        <v>0.88</v>
      </c>
      <c r="I135" s="47">
        <v>1</v>
      </c>
      <c r="J135" s="158">
        <v>0.91549295774647887</v>
      </c>
      <c r="K135" s="47">
        <v>0.74647887323943662</v>
      </c>
      <c r="L135" s="47" t="s">
        <v>878</v>
      </c>
      <c r="M135" s="158" t="s">
        <v>878</v>
      </c>
      <c r="N135" s="47">
        <v>1</v>
      </c>
      <c r="O135" s="272" t="s">
        <v>878</v>
      </c>
      <c r="P135" s="244" t="s">
        <v>878</v>
      </c>
      <c r="Q135" s="245" t="s">
        <v>878</v>
      </c>
      <c r="R135" s="178">
        <v>0.77</v>
      </c>
      <c r="S135" s="156"/>
      <c r="T135" s="113"/>
    </row>
    <row r="136" spans="1:20" x14ac:dyDescent="0.25">
      <c r="A136" s="74" t="s">
        <v>280</v>
      </c>
      <c r="B136" s="75" t="s">
        <v>281</v>
      </c>
      <c r="C136" s="76" t="s">
        <v>31</v>
      </c>
      <c r="D136" s="43">
        <v>40</v>
      </c>
      <c r="E136" s="47">
        <v>1</v>
      </c>
      <c r="F136" s="43">
        <v>34</v>
      </c>
      <c r="G136" s="47">
        <v>0.73529411764705888</v>
      </c>
      <c r="H136" s="47">
        <v>0.85</v>
      </c>
      <c r="I136" s="47">
        <v>1</v>
      </c>
      <c r="J136" s="158">
        <v>0.70588235294117652</v>
      </c>
      <c r="K136" s="47">
        <v>0.5</v>
      </c>
      <c r="L136" s="47">
        <v>0.35294117647058826</v>
      </c>
      <c r="M136" s="158" t="s">
        <v>878</v>
      </c>
      <c r="N136" s="47">
        <v>1</v>
      </c>
      <c r="O136" s="272" t="s">
        <v>878</v>
      </c>
      <c r="P136" s="244" t="s">
        <v>878</v>
      </c>
      <c r="Q136" s="245" t="s">
        <v>878</v>
      </c>
      <c r="R136" s="178">
        <v>0.47499999999999998</v>
      </c>
      <c r="S136" s="156"/>
      <c r="T136" s="113"/>
    </row>
    <row r="137" spans="1:20" x14ac:dyDescent="0.25">
      <c r="A137" s="74" t="s">
        <v>282</v>
      </c>
      <c r="B137" s="75" t="s">
        <v>283</v>
      </c>
      <c r="C137" s="76" t="s">
        <v>24</v>
      </c>
      <c r="D137" s="43">
        <v>84</v>
      </c>
      <c r="E137" s="47">
        <v>1</v>
      </c>
      <c r="F137" s="43">
        <v>39</v>
      </c>
      <c r="G137" s="47">
        <v>1</v>
      </c>
      <c r="H137" s="47">
        <v>1</v>
      </c>
      <c r="I137" s="47">
        <v>1</v>
      </c>
      <c r="J137" s="158">
        <v>0.94871794871794879</v>
      </c>
      <c r="K137" s="47">
        <v>0.89743589743589736</v>
      </c>
      <c r="L137" s="47">
        <v>1</v>
      </c>
      <c r="M137" s="158">
        <v>0.84615384615384615</v>
      </c>
      <c r="N137" s="47">
        <v>1</v>
      </c>
      <c r="O137" s="272">
        <v>10</v>
      </c>
      <c r="P137" s="244">
        <v>1</v>
      </c>
      <c r="Q137" s="245">
        <v>0.9</v>
      </c>
      <c r="R137" s="178">
        <v>0.88095238095238104</v>
      </c>
      <c r="S137" s="156"/>
      <c r="T137" s="113"/>
    </row>
    <row r="138" spans="1:20" x14ac:dyDescent="0.25">
      <c r="A138" s="74" t="s">
        <v>284</v>
      </c>
      <c r="B138" s="75" t="s">
        <v>285</v>
      </c>
      <c r="C138" s="76" t="s">
        <v>69</v>
      </c>
      <c r="D138" s="43">
        <v>119</v>
      </c>
      <c r="E138" s="47">
        <v>1</v>
      </c>
      <c r="F138" s="43">
        <v>87</v>
      </c>
      <c r="G138" s="47">
        <v>0.95402298850574707</v>
      </c>
      <c r="H138" s="47">
        <v>0.9243697478991596</v>
      </c>
      <c r="I138" s="47">
        <v>0.97478991596638653</v>
      </c>
      <c r="J138" s="158">
        <v>0.8045977011494253</v>
      </c>
      <c r="K138" s="47">
        <v>0.77011494252873558</v>
      </c>
      <c r="L138" s="47">
        <v>0.83908045977011492</v>
      </c>
      <c r="M138" s="158">
        <v>0.56321839080459768</v>
      </c>
      <c r="N138" s="47">
        <v>0.96551724137931028</v>
      </c>
      <c r="O138" s="272">
        <v>8</v>
      </c>
      <c r="P138" s="244">
        <v>1</v>
      </c>
      <c r="Q138" s="245">
        <v>1</v>
      </c>
      <c r="R138" s="178">
        <v>0.52941176470588236</v>
      </c>
      <c r="S138" s="156"/>
      <c r="T138" s="113"/>
    </row>
    <row r="139" spans="1:20" x14ac:dyDescent="0.25">
      <c r="A139" s="74" t="s">
        <v>286</v>
      </c>
      <c r="B139" s="75" t="s">
        <v>287</v>
      </c>
      <c r="C139" s="76" t="s">
        <v>24</v>
      </c>
      <c r="D139" s="43">
        <v>137</v>
      </c>
      <c r="E139" s="47">
        <v>0.99270072992700731</v>
      </c>
      <c r="F139" s="43">
        <v>92</v>
      </c>
      <c r="G139" s="47">
        <v>1</v>
      </c>
      <c r="H139" s="47">
        <v>0.88321167883211671</v>
      </c>
      <c r="I139" s="47">
        <v>0.99270072992700731</v>
      </c>
      <c r="J139" s="158">
        <v>0.76086956521739124</v>
      </c>
      <c r="K139" s="47">
        <v>0.68478260869565222</v>
      </c>
      <c r="L139" s="47">
        <v>0.59782608695652173</v>
      </c>
      <c r="M139" s="158">
        <v>0.27173913043478259</v>
      </c>
      <c r="N139" s="47">
        <v>1</v>
      </c>
      <c r="O139" s="272">
        <v>14</v>
      </c>
      <c r="P139" s="244">
        <v>0.35714285714285715</v>
      </c>
      <c r="Q139" s="245">
        <v>0.9285714285714286</v>
      </c>
      <c r="R139" s="178">
        <v>0.26277372262773724</v>
      </c>
      <c r="S139" s="156"/>
      <c r="T139" s="113"/>
    </row>
    <row r="140" spans="1:20" x14ac:dyDescent="0.25">
      <c r="A140" s="74" t="s">
        <v>288</v>
      </c>
      <c r="B140" s="75" t="s">
        <v>289</v>
      </c>
      <c r="C140" s="76" t="s">
        <v>14</v>
      </c>
      <c r="D140" s="43">
        <v>124</v>
      </c>
      <c r="E140" s="47">
        <v>1</v>
      </c>
      <c r="F140" s="43">
        <v>75</v>
      </c>
      <c r="G140" s="47">
        <v>0.96</v>
      </c>
      <c r="H140" s="47">
        <v>0.94354838709677424</v>
      </c>
      <c r="I140" s="47">
        <v>0.99193548387096764</v>
      </c>
      <c r="J140" s="158">
        <v>0.81333333333333324</v>
      </c>
      <c r="K140" s="47">
        <v>0.81333333333333324</v>
      </c>
      <c r="L140" s="47">
        <v>0.88</v>
      </c>
      <c r="M140" s="158">
        <v>0.64</v>
      </c>
      <c r="N140" s="47">
        <v>0.96</v>
      </c>
      <c r="O140" s="272">
        <v>11</v>
      </c>
      <c r="P140" s="244">
        <v>0.72727272727272729</v>
      </c>
      <c r="Q140" s="245">
        <v>0.72727272727272729</v>
      </c>
      <c r="R140" s="178">
        <v>0.41935483870967744</v>
      </c>
      <c r="S140" s="156"/>
      <c r="T140" s="113"/>
    </row>
    <row r="141" spans="1:20" x14ac:dyDescent="0.25">
      <c r="A141" s="74" t="s">
        <v>290</v>
      </c>
      <c r="B141" s="75" t="s">
        <v>291</v>
      </c>
      <c r="C141" s="76" t="s">
        <v>8</v>
      </c>
      <c r="D141" s="43">
        <v>175</v>
      </c>
      <c r="E141" s="47">
        <v>1</v>
      </c>
      <c r="F141" s="43">
        <v>109</v>
      </c>
      <c r="G141" s="47">
        <v>0.64220183486238525</v>
      </c>
      <c r="H141" s="47">
        <v>0.68571428571428572</v>
      </c>
      <c r="I141" s="47">
        <v>1</v>
      </c>
      <c r="J141" s="158">
        <v>0.61467889908256879</v>
      </c>
      <c r="K141" s="47">
        <v>0.74311926605504586</v>
      </c>
      <c r="L141" s="47">
        <v>0.80733944954128445</v>
      </c>
      <c r="M141" s="158">
        <v>0.33027522935779813</v>
      </c>
      <c r="N141" s="47">
        <v>1</v>
      </c>
      <c r="O141" s="272">
        <v>22</v>
      </c>
      <c r="P141" s="244" t="s">
        <v>878</v>
      </c>
      <c r="Q141" s="245" t="s">
        <v>878</v>
      </c>
      <c r="R141" s="178">
        <v>0.66285714285714292</v>
      </c>
      <c r="S141" s="156"/>
      <c r="T141" s="113"/>
    </row>
    <row r="142" spans="1:20" x14ac:dyDescent="0.25">
      <c r="A142" s="74" t="s">
        <v>292</v>
      </c>
      <c r="B142" s="75" t="s">
        <v>293</v>
      </c>
      <c r="C142" s="76" t="s">
        <v>31</v>
      </c>
      <c r="D142" s="43">
        <v>91</v>
      </c>
      <c r="E142" s="47">
        <v>1</v>
      </c>
      <c r="F142" s="43">
        <v>47</v>
      </c>
      <c r="G142" s="47">
        <v>0.97872340425531912</v>
      </c>
      <c r="H142" s="47">
        <v>0.98901098901098905</v>
      </c>
      <c r="I142" s="47">
        <v>1</v>
      </c>
      <c r="J142" s="158">
        <v>0.97872340425531912</v>
      </c>
      <c r="K142" s="47">
        <v>0.91489361702127647</v>
      </c>
      <c r="L142" s="47">
        <v>0.97872340425531912</v>
      </c>
      <c r="M142" s="158">
        <v>0.91489361702127647</v>
      </c>
      <c r="N142" s="47">
        <v>0.97872340425531912</v>
      </c>
      <c r="O142" s="272" t="s">
        <v>878</v>
      </c>
      <c r="P142" s="244" t="s">
        <v>878</v>
      </c>
      <c r="Q142" s="245" t="s">
        <v>878</v>
      </c>
      <c r="R142" s="178">
        <v>0.36263736263736263</v>
      </c>
      <c r="S142" s="156"/>
      <c r="T142" s="113"/>
    </row>
    <row r="143" spans="1:20" x14ac:dyDescent="0.25">
      <c r="A143" s="74" t="s">
        <v>294</v>
      </c>
      <c r="B143" s="75" t="s">
        <v>295</v>
      </c>
      <c r="C143" s="76" t="s">
        <v>24</v>
      </c>
      <c r="D143" s="43">
        <v>168</v>
      </c>
      <c r="E143" s="47">
        <v>0.99404761904761896</v>
      </c>
      <c r="F143" s="43">
        <v>95</v>
      </c>
      <c r="G143" s="47">
        <v>0.8421052631578948</v>
      </c>
      <c r="H143" s="47">
        <v>0.90476190476190477</v>
      </c>
      <c r="I143" s="47">
        <v>0.9821428571428571</v>
      </c>
      <c r="J143" s="158">
        <v>0.83157894736842108</v>
      </c>
      <c r="K143" s="47">
        <v>0.68421052631578949</v>
      </c>
      <c r="L143" s="47">
        <v>0.93684210526315792</v>
      </c>
      <c r="M143" s="158">
        <v>0.5368421052631579</v>
      </c>
      <c r="N143" s="47">
        <v>1</v>
      </c>
      <c r="O143" s="272">
        <v>20</v>
      </c>
      <c r="P143" s="244">
        <v>0.95</v>
      </c>
      <c r="Q143" s="245">
        <v>0.85</v>
      </c>
      <c r="R143" s="178">
        <v>0.50595238095238093</v>
      </c>
      <c r="S143" s="156"/>
      <c r="T143" s="113"/>
    </row>
    <row r="144" spans="1:20" x14ac:dyDescent="0.25">
      <c r="A144" s="74" t="s">
        <v>296</v>
      </c>
      <c r="B144" s="75" t="s">
        <v>297</v>
      </c>
      <c r="C144" s="76" t="s">
        <v>5</v>
      </c>
      <c r="D144" s="43">
        <v>33</v>
      </c>
      <c r="E144" s="47">
        <v>1</v>
      </c>
      <c r="F144" s="43">
        <v>20</v>
      </c>
      <c r="G144" s="47">
        <v>0.9</v>
      </c>
      <c r="H144" s="47">
        <v>0.78787878787878785</v>
      </c>
      <c r="I144" s="47">
        <v>1</v>
      </c>
      <c r="J144" s="158">
        <v>0.75</v>
      </c>
      <c r="K144" s="47">
        <v>0.55000000000000004</v>
      </c>
      <c r="L144" s="47">
        <v>0.85</v>
      </c>
      <c r="M144" s="158">
        <v>0.3</v>
      </c>
      <c r="N144" s="47" t="s">
        <v>878</v>
      </c>
      <c r="O144" s="272" t="s">
        <v>878</v>
      </c>
      <c r="P144" s="244" t="s">
        <v>878</v>
      </c>
      <c r="Q144" s="245" t="s">
        <v>878</v>
      </c>
      <c r="R144" s="178" t="s">
        <v>878</v>
      </c>
      <c r="S144" s="156"/>
      <c r="T144" s="113"/>
    </row>
    <row r="145" spans="1:20" x14ac:dyDescent="0.25">
      <c r="A145" s="74" t="s">
        <v>298</v>
      </c>
      <c r="B145" s="75" t="s">
        <v>299</v>
      </c>
      <c r="C145" s="76" t="s">
        <v>11</v>
      </c>
      <c r="D145" s="43">
        <v>185</v>
      </c>
      <c r="E145" s="47">
        <v>0.98918918918918919</v>
      </c>
      <c r="F145" s="43">
        <v>111</v>
      </c>
      <c r="G145" s="47">
        <v>0.94594594594594594</v>
      </c>
      <c r="H145" s="47">
        <v>0.68648648648648647</v>
      </c>
      <c r="I145" s="47">
        <v>0.92432432432432432</v>
      </c>
      <c r="J145" s="158">
        <v>0.61261261261261257</v>
      </c>
      <c r="K145" s="47">
        <v>0.73873873873873874</v>
      </c>
      <c r="L145" s="47">
        <v>0.95495495495495486</v>
      </c>
      <c r="M145" s="158">
        <v>0.4144144144144144</v>
      </c>
      <c r="N145" s="47">
        <v>0.63063063063063063</v>
      </c>
      <c r="O145" s="272">
        <v>15</v>
      </c>
      <c r="P145" s="244">
        <v>0.8</v>
      </c>
      <c r="Q145" s="245">
        <v>0.8666666666666667</v>
      </c>
      <c r="R145" s="178">
        <v>0.50270270270270279</v>
      </c>
      <c r="S145" s="156"/>
      <c r="T145" s="113"/>
    </row>
    <row r="146" spans="1:20" x14ac:dyDescent="0.25">
      <c r="A146" s="74" t="s">
        <v>300</v>
      </c>
      <c r="B146" s="75" t="s">
        <v>301</v>
      </c>
      <c r="C146" s="76" t="s">
        <v>5</v>
      </c>
      <c r="D146" s="43">
        <v>96</v>
      </c>
      <c r="E146" s="47">
        <v>1</v>
      </c>
      <c r="F146" s="43">
        <v>60</v>
      </c>
      <c r="G146" s="47">
        <v>0.98333333333333328</v>
      </c>
      <c r="H146" s="47">
        <v>0.9375</v>
      </c>
      <c r="I146" s="47">
        <v>0.98958333333333326</v>
      </c>
      <c r="J146" s="158">
        <v>0.96666666666666667</v>
      </c>
      <c r="K146" s="47">
        <v>0.91666666666666674</v>
      </c>
      <c r="L146" s="47">
        <v>0.98333333333333328</v>
      </c>
      <c r="M146" s="158">
        <v>0.85</v>
      </c>
      <c r="N146" s="47">
        <v>1</v>
      </c>
      <c r="O146" s="272">
        <v>5</v>
      </c>
      <c r="P146" s="244">
        <v>1</v>
      </c>
      <c r="Q146" s="245">
        <v>1</v>
      </c>
      <c r="R146" s="178">
        <v>0.13541666666666666</v>
      </c>
      <c r="S146" s="156"/>
      <c r="T146" s="113"/>
    </row>
    <row r="147" spans="1:20" x14ac:dyDescent="0.25">
      <c r="A147" s="74" t="s">
        <v>302</v>
      </c>
      <c r="B147" s="75" t="s">
        <v>303</v>
      </c>
      <c r="C147" s="76" t="s">
        <v>5</v>
      </c>
      <c r="D147" s="43">
        <v>150</v>
      </c>
      <c r="E147" s="47">
        <v>0.98666666666666669</v>
      </c>
      <c r="F147" s="43">
        <v>73</v>
      </c>
      <c r="G147" s="47">
        <v>0.97260273972602751</v>
      </c>
      <c r="H147" s="47">
        <v>0.81333333333333324</v>
      </c>
      <c r="I147" s="47">
        <v>0.98666666666666669</v>
      </c>
      <c r="J147" s="158">
        <v>0.76712328767123283</v>
      </c>
      <c r="K147" s="47">
        <v>0.9452054794520548</v>
      </c>
      <c r="L147" s="47">
        <v>0.79452054794520555</v>
      </c>
      <c r="M147" s="158">
        <v>0.50684931506849318</v>
      </c>
      <c r="N147" s="47">
        <v>0.97260273972602751</v>
      </c>
      <c r="O147" s="272">
        <v>12</v>
      </c>
      <c r="P147" s="244">
        <v>0.75</v>
      </c>
      <c r="Q147" s="245">
        <v>0.75</v>
      </c>
      <c r="R147" s="178">
        <v>0.43333333333333335</v>
      </c>
      <c r="S147" s="156"/>
      <c r="T147" s="113"/>
    </row>
    <row r="148" spans="1:20" x14ac:dyDescent="0.25">
      <c r="A148" s="74" t="s">
        <v>304</v>
      </c>
      <c r="B148" s="75" t="s">
        <v>305</v>
      </c>
      <c r="C148" s="76" t="s">
        <v>5</v>
      </c>
      <c r="D148" s="43">
        <v>73</v>
      </c>
      <c r="E148" s="47">
        <v>1</v>
      </c>
      <c r="F148" s="43">
        <v>45</v>
      </c>
      <c r="G148" s="47">
        <v>1</v>
      </c>
      <c r="H148" s="47">
        <v>0.98630136986301364</v>
      </c>
      <c r="I148" s="47">
        <v>1</v>
      </c>
      <c r="J148" s="158">
        <v>0.97777777777777775</v>
      </c>
      <c r="K148" s="47">
        <v>0.97777777777777775</v>
      </c>
      <c r="L148" s="47">
        <v>1</v>
      </c>
      <c r="M148" s="158">
        <v>0.9555555555555556</v>
      </c>
      <c r="N148" s="47">
        <v>1</v>
      </c>
      <c r="O148" s="272">
        <v>5</v>
      </c>
      <c r="P148" s="244">
        <v>1</v>
      </c>
      <c r="Q148" s="245">
        <v>1</v>
      </c>
      <c r="R148" s="178">
        <v>0.13698630136986301</v>
      </c>
      <c r="S148" s="156"/>
      <c r="T148" s="113"/>
    </row>
    <row r="149" spans="1:20" x14ac:dyDescent="0.25">
      <c r="A149" s="74" t="s">
        <v>306</v>
      </c>
      <c r="B149" s="75" t="s">
        <v>307</v>
      </c>
      <c r="C149" s="76" t="s">
        <v>5</v>
      </c>
      <c r="D149" s="43">
        <v>40</v>
      </c>
      <c r="E149" s="47">
        <v>1</v>
      </c>
      <c r="F149" s="43">
        <v>25</v>
      </c>
      <c r="G149" s="47">
        <v>1</v>
      </c>
      <c r="H149" s="47">
        <v>0.8</v>
      </c>
      <c r="I149" s="47">
        <v>1</v>
      </c>
      <c r="J149" s="158">
        <v>0.2</v>
      </c>
      <c r="K149" s="47">
        <v>0.2</v>
      </c>
      <c r="L149" s="47">
        <v>0.84</v>
      </c>
      <c r="M149" s="158" t="s">
        <v>878</v>
      </c>
      <c r="N149" s="47">
        <v>0.96</v>
      </c>
      <c r="O149" s="272" t="s">
        <v>878</v>
      </c>
      <c r="P149" s="244" t="s">
        <v>878</v>
      </c>
      <c r="Q149" s="245" t="s">
        <v>878</v>
      </c>
      <c r="R149" s="178">
        <v>0.42499999999999999</v>
      </c>
      <c r="S149" s="156"/>
      <c r="T149" s="113"/>
    </row>
    <row r="150" spans="1:20" x14ac:dyDescent="0.25">
      <c r="A150" s="74" t="s">
        <v>308</v>
      </c>
      <c r="B150" s="75" t="s">
        <v>309</v>
      </c>
      <c r="C150" s="76" t="s">
        <v>31</v>
      </c>
      <c r="D150" s="43">
        <v>101</v>
      </c>
      <c r="E150" s="47">
        <v>1</v>
      </c>
      <c r="F150" s="43">
        <v>58</v>
      </c>
      <c r="G150" s="47">
        <v>1</v>
      </c>
      <c r="H150" s="47">
        <v>0.61386138613861385</v>
      </c>
      <c r="I150" s="47">
        <v>1</v>
      </c>
      <c r="J150" s="158">
        <v>0.36206896551724133</v>
      </c>
      <c r="K150" s="47" t="s">
        <v>878</v>
      </c>
      <c r="L150" s="47">
        <v>0.20689655172413793</v>
      </c>
      <c r="M150" s="158">
        <v>0</v>
      </c>
      <c r="N150" s="47">
        <v>0.53448275862068972</v>
      </c>
      <c r="O150" s="272">
        <v>15</v>
      </c>
      <c r="P150" s="244">
        <v>0.46666666666666662</v>
      </c>
      <c r="Q150" s="245">
        <v>0.53333333333333333</v>
      </c>
      <c r="R150" s="178">
        <v>0.35643564356435647</v>
      </c>
      <c r="S150" s="156"/>
      <c r="T150" s="113"/>
    </row>
    <row r="151" spans="1:20" x14ac:dyDescent="0.25">
      <c r="A151" s="74" t="s">
        <v>310</v>
      </c>
      <c r="B151" s="75" t="s">
        <v>311</v>
      </c>
      <c r="C151" s="76" t="s">
        <v>5</v>
      </c>
      <c r="D151" s="43">
        <v>54</v>
      </c>
      <c r="E151" s="47">
        <v>1</v>
      </c>
      <c r="F151" s="43">
        <v>36</v>
      </c>
      <c r="G151" s="47">
        <v>0.72222222222222232</v>
      </c>
      <c r="H151" s="47">
        <v>0.85185185185185186</v>
      </c>
      <c r="I151" s="47">
        <v>1</v>
      </c>
      <c r="J151" s="158">
        <v>0.58333333333333337</v>
      </c>
      <c r="K151" s="47">
        <v>0.83333333333333326</v>
      </c>
      <c r="L151" s="47">
        <v>0.72222222222222232</v>
      </c>
      <c r="M151" s="158">
        <v>0.38888888888888884</v>
      </c>
      <c r="N151" s="47">
        <v>1</v>
      </c>
      <c r="O151" s="272">
        <v>6</v>
      </c>
      <c r="P151" s="244">
        <v>1</v>
      </c>
      <c r="Q151" s="245">
        <v>1</v>
      </c>
      <c r="R151" s="178">
        <v>0.1111111111111111</v>
      </c>
      <c r="S151" s="156"/>
      <c r="T151" s="113"/>
    </row>
    <row r="152" spans="1:20" x14ac:dyDescent="0.25">
      <c r="A152" s="74" t="s">
        <v>312</v>
      </c>
      <c r="B152" s="75" t="s">
        <v>313</v>
      </c>
      <c r="C152" s="76" t="s">
        <v>31</v>
      </c>
      <c r="D152" s="43" t="s">
        <v>878</v>
      </c>
      <c r="E152" s="47" t="s">
        <v>878</v>
      </c>
      <c r="F152" s="43" t="s">
        <v>878</v>
      </c>
      <c r="G152" s="47" t="s">
        <v>878</v>
      </c>
      <c r="H152" s="47" t="s">
        <v>878</v>
      </c>
      <c r="I152" s="47" t="s">
        <v>878</v>
      </c>
      <c r="J152" s="158">
        <v>0</v>
      </c>
      <c r="K152" s="47">
        <v>0</v>
      </c>
      <c r="L152" s="47">
        <v>0</v>
      </c>
      <c r="M152" s="158">
        <v>0</v>
      </c>
      <c r="N152" s="47" t="s">
        <v>878</v>
      </c>
      <c r="O152" s="272">
        <v>0</v>
      </c>
      <c r="P152" s="244">
        <v>0</v>
      </c>
      <c r="Q152" s="245">
        <v>0</v>
      </c>
      <c r="R152" s="178">
        <v>0</v>
      </c>
      <c r="S152" s="156"/>
      <c r="T152" s="113"/>
    </row>
    <row r="153" spans="1:20" x14ac:dyDescent="0.25">
      <c r="A153" s="74" t="s">
        <v>314</v>
      </c>
      <c r="B153" s="75" t="s">
        <v>315</v>
      </c>
      <c r="C153" s="76" t="s">
        <v>31</v>
      </c>
      <c r="D153" s="43">
        <v>94</v>
      </c>
      <c r="E153" s="47">
        <v>0.93617021276595747</v>
      </c>
      <c r="F153" s="43">
        <v>51</v>
      </c>
      <c r="G153" s="47">
        <v>0.90196078431372551</v>
      </c>
      <c r="H153" s="47">
        <v>0.8085106382978724</v>
      </c>
      <c r="I153" s="47">
        <v>0.96808510638297873</v>
      </c>
      <c r="J153" s="158">
        <v>0.54901960784313719</v>
      </c>
      <c r="K153" s="47">
        <v>0.25490196078431371</v>
      </c>
      <c r="L153" s="47">
        <v>0.66666666666666674</v>
      </c>
      <c r="M153" s="158">
        <v>0.11764705882352942</v>
      </c>
      <c r="N153" s="47">
        <v>0.92156862745098034</v>
      </c>
      <c r="O153" s="272">
        <v>13</v>
      </c>
      <c r="P153" s="244">
        <v>0.69230769230769229</v>
      </c>
      <c r="Q153" s="245">
        <v>0.53846153846153844</v>
      </c>
      <c r="R153" s="178">
        <v>0.45744680851063824</v>
      </c>
      <c r="S153" s="156"/>
      <c r="T153" s="113"/>
    </row>
    <row r="154" spans="1:20" x14ac:dyDescent="0.25">
      <c r="A154" s="74" t="s">
        <v>316</v>
      </c>
      <c r="B154" s="75" t="s">
        <v>317</v>
      </c>
      <c r="C154" s="76" t="s">
        <v>8</v>
      </c>
      <c r="D154" s="43">
        <v>79</v>
      </c>
      <c r="E154" s="47">
        <v>1</v>
      </c>
      <c r="F154" s="43">
        <v>58</v>
      </c>
      <c r="G154" s="47">
        <v>1</v>
      </c>
      <c r="H154" s="47">
        <v>0.79746835443037978</v>
      </c>
      <c r="I154" s="47">
        <v>1</v>
      </c>
      <c r="J154" s="158">
        <v>0.72413793103448265</v>
      </c>
      <c r="K154" s="47">
        <v>0.72413793103448265</v>
      </c>
      <c r="L154" s="47">
        <v>0.87931034482758619</v>
      </c>
      <c r="M154" s="158">
        <v>0.48275862068965514</v>
      </c>
      <c r="N154" s="47">
        <v>0.20689655172413793</v>
      </c>
      <c r="O154" s="272" t="s">
        <v>878</v>
      </c>
      <c r="P154" s="244" t="s">
        <v>878</v>
      </c>
      <c r="Q154" s="245" t="s">
        <v>878</v>
      </c>
      <c r="R154" s="178">
        <v>0.21518987341772153</v>
      </c>
      <c r="S154" s="156"/>
      <c r="T154" s="113"/>
    </row>
    <row r="155" spans="1:20" x14ac:dyDescent="0.25">
      <c r="A155" s="74" t="s">
        <v>318</v>
      </c>
      <c r="B155" s="75" t="s">
        <v>319</v>
      </c>
      <c r="C155" s="76" t="s">
        <v>31</v>
      </c>
      <c r="D155" s="43">
        <v>95</v>
      </c>
      <c r="E155" s="47">
        <v>1</v>
      </c>
      <c r="F155" s="43">
        <v>47</v>
      </c>
      <c r="G155" s="47">
        <v>1</v>
      </c>
      <c r="H155" s="47">
        <v>1</v>
      </c>
      <c r="I155" s="47">
        <v>1</v>
      </c>
      <c r="J155" s="158">
        <v>0.87234042553191482</v>
      </c>
      <c r="K155" s="47">
        <v>1</v>
      </c>
      <c r="L155" s="47">
        <v>1</v>
      </c>
      <c r="M155" s="158">
        <v>0.87234042553191482</v>
      </c>
      <c r="N155" s="47">
        <v>1</v>
      </c>
      <c r="O155" s="272">
        <v>6</v>
      </c>
      <c r="P155" s="244">
        <v>1</v>
      </c>
      <c r="Q155" s="245">
        <v>1</v>
      </c>
      <c r="R155" s="178">
        <v>0.89473684210526316</v>
      </c>
      <c r="S155" s="156"/>
      <c r="T155" s="113"/>
    </row>
    <row r="156" spans="1:20" x14ac:dyDescent="0.25">
      <c r="A156" s="74" t="s">
        <v>320</v>
      </c>
      <c r="B156" s="75" t="s">
        <v>321</v>
      </c>
      <c r="C156" s="76" t="s">
        <v>31</v>
      </c>
      <c r="D156" s="43">
        <v>450</v>
      </c>
      <c r="E156" s="47">
        <v>0.96666666666666667</v>
      </c>
      <c r="F156" s="43">
        <v>235</v>
      </c>
      <c r="G156" s="47">
        <v>0.95319148936170206</v>
      </c>
      <c r="H156" s="47">
        <v>0.59555555555555562</v>
      </c>
      <c r="I156" s="47">
        <v>0.96222222222222231</v>
      </c>
      <c r="J156" s="158">
        <v>0.62978723404255321</v>
      </c>
      <c r="K156" s="47" t="s">
        <v>878</v>
      </c>
      <c r="L156" s="47">
        <v>2.5531914893617023E-2</v>
      </c>
      <c r="M156" s="158" t="s">
        <v>878</v>
      </c>
      <c r="N156" s="47">
        <v>2.9787234042553189E-2</v>
      </c>
      <c r="O156" s="272">
        <v>20</v>
      </c>
      <c r="P156" s="244">
        <v>0.45</v>
      </c>
      <c r="Q156" s="245">
        <v>0.35</v>
      </c>
      <c r="R156" s="178">
        <v>0.02</v>
      </c>
      <c r="S156" s="156"/>
      <c r="T156" s="113"/>
    </row>
    <row r="157" spans="1:20" x14ac:dyDescent="0.25">
      <c r="A157" s="74" t="s">
        <v>322</v>
      </c>
      <c r="B157" s="75" t="s">
        <v>323</v>
      </c>
      <c r="C157" s="76" t="s">
        <v>31</v>
      </c>
      <c r="D157" s="43">
        <v>194</v>
      </c>
      <c r="E157" s="47">
        <v>0.99484536082474218</v>
      </c>
      <c r="F157" s="43">
        <v>118</v>
      </c>
      <c r="G157" s="47">
        <v>0.99152542372881358</v>
      </c>
      <c r="H157" s="47">
        <v>0.71649484536082464</v>
      </c>
      <c r="I157" s="47">
        <v>0.96391752577319589</v>
      </c>
      <c r="J157" s="158">
        <v>0.50847457627118642</v>
      </c>
      <c r="K157" s="47">
        <v>0.29661016949152541</v>
      </c>
      <c r="L157" s="47">
        <v>0.99152542372881358</v>
      </c>
      <c r="M157" s="158">
        <v>0.20338983050847456</v>
      </c>
      <c r="N157" s="47">
        <v>0.71186440677966101</v>
      </c>
      <c r="O157" s="272">
        <v>17</v>
      </c>
      <c r="P157" s="244" t="s">
        <v>878</v>
      </c>
      <c r="Q157" s="245" t="s">
        <v>878</v>
      </c>
      <c r="R157" s="178">
        <v>0.40206185567010311</v>
      </c>
      <c r="S157" s="156"/>
      <c r="T157" s="113"/>
    </row>
    <row r="158" spans="1:20" x14ac:dyDescent="0.25">
      <c r="A158" s="74" t="s">
        <v>324</v>
      </c>
      <c r="B158" s="75" t="s">
        <v>325</v>
      </c>
      <c r="C158" s="76" t="s">
        <v>31</v>
      </c>
      <c r="D158" s="43">
        <v>102</v>
      </c>
      <c r="E158" s="47">
        <v>0.98039215686274517</v>
      </c>
      <c r="F158" s="43">
        <v>62</v>
      </c>
      <c r="G158" s="47">
        <v>0.9838709677419355</v>
      </c>
      <c r="H158" s="47">
        <v>0.68627450980392157</v>
      </c>
      <c r="I158" s="47">
        <v>0.98039215686274517</v>
      </c>
      <c r="J158" s="158">
        <v>0.54838709677419351</v>
      </c>
      <c r="K158" s="47">
        <v>0.64516129032258063</v>
      </c>
      <c r="L158" s="47">
        <v>0.22580645161290325</v>
      </c>
      <c r="M158" s="158" t="s">
        <v>878</v>
      </c>
      <c r="N158" s="47" t="s">
        <v>878</v>
      </c>
      <c r="O158" s="272">
        <v>9</v>
      </c>
      <c r="P158" s="244">
        <v>0.77777777777777768</v>
      </c>
      <c r="Q158" s="245">
        <v>0.77777777777777768</v>
      </c>
      <c r="R158" s="178">
        <v>0.71568627450980382</v>
      </c>
      <c r="S158" s="156"/>
      <c r="T158" s="113"/>
    </row>
    <row r="159" spans="1:20" x14ac:dyDescent="0.25">
      <c r="A159" s="74" t="s">
        <v>326</v>
      </c>
      <c r="B159" s="75" t="s">
        <v>327</v>
      </c>
      <c r="C159" s="76" t="s">
        <v>31</v>
      </c>
      <c r="D159" s="43">
        <v>176</v>
      </c>
      <c r="E159" s="47">
        <v>1</v>
      </c>
      <c r="F159" s="43">
        <v>87</v>
      </c>
      <c r="G159" s="47">
        <v>0.96551724137931028</v>
      </c>
      <c r="H159" s="47">
        <v>0.79545454545454541</v>
      </c>
      <c r="I159" s="47">
        <v>0.99431818181818188</v>
      </c>
      <c r="J159" s="158">
        <v>0.50574712643678166</v>
      </c>
      <c r="K159" s="47" t="s">
        <v>878</v>
      </c>
      <c r="L159" s="47">
        <v>0.4942528735632184</v>
      </c>
      <c r="M159" s="158">
        <v>0</v>
      </c>
      <c r="N159" s="47">
        <v>1</v>
      </c>
      <c r="O159" s="272">
        <v>28</v>
      </c>
      <c r="P159" s="244">
        <v>0.6785714285714286</v>
      </c>
      <c r="Q159" s="245">
        <v>0.57142857142857151</v>
      </c>
      <c r="R159" s="178">
        <v>0.77840909090909094</v>
      </c>
      <c r="S159" s="156"/>
      <c r="T159" s="113"/>
    </row>
    <row r="160" spans="1:20" x14ac:dyDescent="0.25">
      <c r="A160" s="74" t="s">
        <v>328</v>
      </c>
      <c r="B160" s="75" t="s">
        <v>329</v>
      </c>
      <c r="C160" s="76" t="s">
        <v>31</v>
      </c>
      <c r="D160" s="43">
        <v>139</v>
      </c>
      <c r="E160" s="47">
        <v>1</v>
      </c>
      <c r="F160" s="43">
        <v>70</v>
      </c>
      <c r="G160" s="47">
        <v>0.82857142857142863</v>
      </c>
      <c r="H160" s="47">
        <v>0.82014388489208623</v>
      </c>
      <c r="I160" s="47">
        <v>1</v>
      </c>
      <c r="J160" s="158">
        <v>0.6428571428571429</v>
      </c>
      <c r="K160" s="47">
        <v>0.48571428571428571</v>
      </c>
      <c r="L160" s="47">
        <v>0.9</v>
      </c>
      <c r="M160" s="158">
        <v>0.32857142857142851</v>
      </c>
      <c r="N160" s="47">
        <v>1</v>
      </c>
      <c r="O160" s="272">
        <v>21</v>
      </c>
      <c r="P160" s="244">
        <v>0.8571428571428571</v>
      </c>
      <c r="Q160" s="245">
        <v>0.8571428571428571</v>
      </c>
      <c r="R160" s="178">
        <v>0.62589928057553956</v>
      </c>
      <c r="S160" s="156"/>
      <c r="T160" s="113"/>
    </row>
    <row r="161" spans="1:20" x14ac:dyDescent="0.25">
      <c r="A161" s="74" t="s">
        <v>330</v>
      </c>
      <c r="B161" s="75" t="s">
        <v>331</v>
      </c>
      <c r="C161" s="76" t="s">
        <v>11</v>
      </c>
      <c r="D161" s="43">
        <v>170</v>
      </c>
      <c r="E161" s="47">
        <v>1</v>
      </c>
      <c r="F161" s="43">
        <v>81</v>
      </c>
      <c r="G161" s="47">
        <v>0.98765432098765427</v>
      </c>
      <c r="H161" s="47">
        <v>0.91764705882352937</v>
      </c>
      <c r="I161" s="47">
        <v>1</v>
      </c>
      <c r="J161" s="158">
        <v>0.88888888888888884</v>
      </c>
      <c r="K161" s="47">
        <v>0.76543209876543217</v>
      </c>
      <c r="L161" s="47">
        <v>0.76543209876543217</v>
      </c>
      <c r="M161" s="158">
        <v>0.49382716049382713</v>
      </c>
      <c r="N161" s="47">
        <v>1</v>
      </c>
      <c r="O161" s="272">
        <v>21</v>
      </c>
      <c r="P161" s="244">
        <v>0.8571428571428571</v>
      </c>
      <c r="Q161" s="245">
        <v>0.8571428571428571</v>
      </c>
      <c r="R161" s="178">
        <v>0.71176470588235285</v>
      </c>
      <c r="S161" s="156"/>
      <c r="T161" s="113"/>
    </row>
    <row r="162" spans="1:20" x14ac:dyDescent="0.25">
      <c r="A162" s="74" t="s">
        <v>332</v>
      </c>
      <c r="B162" s="75" t="s">
        <v>333</v>
      </c>
      <c r="C162" s="76" t="s">
        <v>8</v>
      </c>
      <c r="D162" s="43">
        <v>94</v>
      </c>
      <c r="E162" s="47">
        <v>1</v>
      </c>
      <c r="F162" s="43">
        <v>57</v>
      </c>
      <c r="G162" s="47">
        <v>0.96491228070175439</v>
      </c>
      <c r="H162" s="47">
        <v>0.72340425531914887</v>
      </c>
      <c r="I162" s="47">
        <v>1</v>
      </c>
      <c r="J162" s="158">
        <v>0.64912280701754388</v>
      </c>
      <c r="K162" s="47">
        <v>0.7192982456140351</v>
      </c>
      <c r="L162" s="47">
        <v>0.85964912280701755</v>
      </c>
      <c r="M162" s="158">
        <v>0.40350877192982459</v>
      </c>
      <c r="N162" s="47">
        <v>0.91228070175438603</v>
      </c>
      <c r="O162" s="272">
        <v>16</v>
      </c>
      <c r="P162" s="244">
        <v>0.9375</v>
      </c>
      <c r="Q162" s="245">
        <v>0.9375</v>
      </c>
      <c r="R162" s="178">
        <v>0.42553191489361702</v>
      </c>
      <c r="S162" s="156"/>
      <c r="T162" s="113"/>
    </row>
    <row r="163" spans="1:20" x14ac:dyDescent="0.25">
      <c r="A163" s="74" t="s">
        <v>334</v>
      </c>
      <c r="B163" s="75" t="s">
        <v>335</v>
      </c>
      <c r="C163" s="76" t="s">
        <v>110</v>
      </c>
      <c r="D163" s="43">
        <v>129</v>
      </c>
      <c r="E163" s="47">
        <v>1</v>
      </c>
      <c r="F163" s="43">
        <v>73</v>
      </c>
      <c r="G163" s="47">
        <v>0.73972602739726023</v>
      </c>
      <c r="H163" s="47">
        <v>0.62015503875968991</v>
      </c>
      <c r="I163" s="47">
        <v>0.98449612403100772</v>
      </c>
      <c r="J163" s="158">
        <v>0.73972602739726023</v>
      </c>
      <c r="K163" s="47">
        <v>0.50684931506849318</v>
      </c>
      <c r="L163" s="47">
        <v>0.87671232876712324</v>
      </c>
      <c r="M163" s="158">
        <v>0.31506849315068491</v>
      </c>
      <c r="N163" s="47">
        <v>1</v>
      </c>
      <c r="O163" s="272">
        <v>14</v>
      </c>
      <c r="P163" s="244" t="s">
        <v>878</v>
      </c>
      <c r="Q163" s="245">
        <v>0.42857142857142855</v>
      </c>
      <c r="R163" s="178">
        <v>0.41860465116279072</v>
      </c>
      <c r="S163" s="156"/>
      <c r="T163" s="113"/>
    </row>
    <row r="164" spans="1:20" x14ac:dyDescent="0.25">
      <c r="A164" s="74" t="s">
        <v>336</v>
      </c>
      <c r="B164" s="75" t="s">
        <v>337</v>
      </c>
      <c r="C164" s="76" t="s">
        <v>69</v>
      </c>
      <c r="D164" s="43">
        <v>160</v>
      </c>
      <c r="E164" s="47">
        <v>0.98750000000000004</v>
      </c>
      <c r="F164" s="43">
        <v>95</v>
      </c>
      <c r="G164" s="47">
        <v>0.89473684210526316</v>
      </c>
      <c r="H164" s="47">
        <v>0.86250000000000004</v>
      </c>
      <c r="I164" s="47">
        <v>0.98750000000000004</v>
      </c>
      <c r="J164" s="158">
        <v>0.8421052631578948</v>
      </c>
      <c r="K164" s="47">
        <v>0.75789473684210518</v>
      </c>
      <c r="L164" s="47">
        <v>0.89473684210526316</v>
      </c>
      <c r="M164" s="158">
        <v>0.49473684210526314</v>
      </c>
      <c r="N164" s="47">
        <v>1</v>
      </c>
      <c r="O164" s="272">
        <v>19</v>
      </c>
      <c r="P164" s="244">
        <v>0.89473684210526316</v>
      </c>
      <c r="Q164" s="245">
        <v>0.94736842105263164</v>
      </c>
      <c r="R164" s="178">
        <v>0.57499999999999996</v>
      </c>
      <c r="S164" s="156"/>
      <c r="T164" s="113"/>
    </row>
    <row r="165" spans="1:20" x14ac:dyDescent="0.25">
      <c r="A165" s="74" t="s">
        <v>338</v>
      </c>
      <c r="B165" s="75" t="s">
        <v>339</v>
      </c>
      <c r="C165" s="76" t="s">
        <v>69</v>
      </c>
      <c r="D165" s="43">
        <v>97</v>
      </c>
      <c r="E165" s="47">
        <v>1</v>
      </c>
      <c r="F165" s="43">
        <v>61</v>
      </c>
      <c r="G165" s="47">
        <v>1</v>
      </c>
      <c r="H165" s="47">
        <v>0.92783505154639168</v>
      </c>
      <c r="I165" s="47">
        <v>1</v>
      </c>
      <c r="J165" s="158">
        <v>0.62295081967213117</v>
      </c>
      <c r="K165" s="47">
        <v>0.81967213114754101</v>
      </c>
      <c r="L165" s="47">
        <v>0.96721311475409832</v>
      </c>
      <c r="M165" s="158">
        <v>0.49180327868852458</v>
      </c>
      <c r="N165" s="47">
        <v>1</v>
      </c>
      <c r="O165" s="272">
        <v>13</v>
      </c>
      <c r="P165" s="244">
        <v>0.92307692307692302</v>
      </c>
      <c r="Q165" s="245">
        <v>1</v>
      </c>
      <c r="R165" s="178">
        <v>0.39175257731958768</v>
      </c>
      <c r="S165" s="156"/>
      <c r="T165" s="113"/>
    </row>
    <row r="166" spans="1:20" x14ac:dyDescent="0.25">
      <c r="A166" s="74" t="s">
        <v>340</v>
      </c>
      <c r="B166" s="75" t="s">
        <v>341</v>
      </c>
      <c r="C166" s="76" t="s">
        <v>69</v>
      </c>
      <c r="D166" s="43">
        <v>108</v>
      </c>
      <c r="E166" s="47">
        <v>1</v>
      </c>
      <c r="F166" s="43">
        <v>66</v>
      </c>
      <c r="G166" s="47">
        <v>0.96969696969696972</v>
      </c>
      <c r="H166" s="47">
        <v>1</v>
      </c>
      <c r="I166" s="47">
        <v>1</v>
      </c>
      <c r="J166" s="158">
        <v>0.87878787878787878</v>
      </c>
      <c r="K166" s="47">
        <v>0.8484848484848484</v>
      </c>
      <c r="L166" s="47">
        <v>0.96969696969696972</v>
      </c>
      <c r="M166" s="158">
        <v>0.74242424242424254</v>
      </c>
      <c r="N166" s="47">
        <v>0.95454545454545459</v>
      </c>
      <c r="O166" s="272">
        <v>10</v>
      </c>
      <c r="P166" s="244">
        <v>1</v>
      </c>
      <c r="Q166" s="245">
        <v>1</v>
      </c>
      <c r="R166" s="178">
        <v>0.33333333333333337</v>
      </c>
      <c r="S166" s="156"/>
      <c r="T166" s="113"/>
    </row>
    <row r="167" spans="1:20" x14ac:dyDescent="0.25">
      <c r="A167" s="74" t="s">
        <v>342</v>
      </c>
      <c r="B167" s="75" t="s">
        <v>343</v>
      </c>
      <c r="C167" s="76" t="s">
        <v>11</v>
      </c>
      <c r="D167" s="43">
        <v>95</v>
      </c>
      <c r="E167" s="47">
        <v>1</v>
      </c>
      <c r="F167" s="43">
        <v>50</v>
      </c>
      <c r="G167" s="47">
        <v>1</v>
      </c>
      <c r="H167" s="47">
        <v>0.78947368421052633</v>
      </c>
      <c r="I167" s="47">
        <v>1</v>
      </c>
      <c r="J167" s="158">
        <v>0.76</v>
      </c>
      <c r="K167" s="47">
        <v>0.8</v>
      </c>
      <c r="L167" s="47">
        <v>0.62</v>
      </c>
      <c r="M167" s="158">
        <v>0.42</v>
      </c>
      <c r="N167" s="47">
        <v>0.84</v>
      </c>
      <c r="O167" s="272">
        <v>8</v>
      </c>
      <c r="P167" s="244">
        <v>0.875</v>
      </c>
      <c r="Q167" s="245">
        <v>0.875</v>
      </c>
      <c r="R167" s="178">
        <v>0.32631578947368417</v>
      </c>
      <c r="S167" s="156"/>
      <c r="T167" s="113"/>
    </row>
    <row r="168" spans="1:20" x14ac:dyDescent="0.25">
      <c r="A168" s="74" t="s">
        <v>344</v>
      </c>
      <c r="B168" s="75" t="s">
        <v>345</v>
      </c>
      <c r="C168" s="76" t="s">
        <v>5</v>
      </c>
      <c r="D168" s="43">
        <v>69</v>
      </c>
      <c r="E168" s="47">
        <v>1</v>
      </c>
      <c r="F168" s="43">
        <v>41</v>
      </c>
      <c r="G168" s="47">
        <v>1</v>
      </c>
      <c r="H168" s="47">
        <v>0.98550724637681153</v>
      </c>
      <c r="I168" s="47">
        <v>1</v>
      </c>
      <c r="J168" s="158">
        <v>0.85365853658536583</v>
      </c>
      <c r="K168" s="47">
        <v>0.70731707317073178</v>
      </c>
      <c r="L168" s="47">
        <v>1</v>
      </c>
      <c r="M168" s="158">
        <v>0.58536585365853666</v>
      </c>
      <c r="N168" s="47">
        <v>0.97560975609756095</v>
      </c>
      <c r="O168" s="272">
        <v>10</v>
      </c>
      <c r="P168" s="244">
        <v>0.9</v>
      </c>
      <c r="Q168" s="245">
        <v>1</v>
      </c>
      <c r="R168" s="178">
        <v>0.17391304347826086</v>
      </c>
      <c r="S168" s="156"/>
      <c r="T168" s="113"/>
    </row>
    <row r="169" spans="1:20" x14ac:dyDescent="0.25">
      <c r="A169" s="74" t="s">
        <v>346</v>
      </c>
      <c r="B169" s="75" t="s">
        <v>347</v>
      </c>
      <c r="C169" s="76" t="s">
        <v>31</v>
      </c>
      <c r="D169" s="43">
        <v>84</v>
      </c>
      <c r="E169" s="47">
        <v>0.9642857142857143</v>
      </c>
      <c r="F169" s="43">
        <v>44</v>
      </c>
      <c r="G169" s="47">
        <v>0.86363636363636365</v>
      </c>
      <c r="H169" s="47">
        <v>0.70238095238095244</v>
      </c>
      <c r="I169" s="47">
        <v>0.9642857142857143</v>
      </c>
      <c r="J169" s="158">
        <v>0.65909090909090906</v>
      </c>
      <c r="K169" s="47">
        <v>0.70454545454545459</v>
      </c>
      <c r="L169" s="47">
        <v>0.29545454545454547</v>
      </c>
      <c r="M169" s="158">
        <v>0.11363636363636363</v>
      </c>
      <c r="N169" s="47">
        <v>1</v>
      </c>
      <c r="O169" s="272">
        <v>6</v>
      </c>
      <c r="P169" s="244" t="s">
        <v>878</v>
      </c>
      <c r="Q169" s="245" t="s">
        <v>878</v>
      </c>
      <c r="R169" s="178">
        <v>0.51190476190476186</v>
      </c>
      <c r="S169" s="156"/>
      <c r="T169" s="113"/>
    </row>
    <row r="170" spans="1:20" x14ac:dyDescent="0.25">
      <c r="A170" s="74" t="s">
        <v>348</v>
      </c>
      <c r="B170" s="75" t="s">
        <v>349</v>
      </c>
      <c r="C170" s="76" t="s">
        <v>24</v>
      </c>
      <c r="D170" s="43">
        <v>92</v>
      </c>
      <c r="E170" s="47">
        <v>1</v>
      </c>
      <c r="F170" s="43">
        <v>52</v>
      </c>
      <c r="G170" s="47">
        <v>1</v>
      </c>
      <c r="H170" s="47">
        <v>0.94565217391304346</v>
      </c>
      <c r="I170" s="47">
        <v>1</v>
      </c>
      <c r="J170" s="158">
        <v>0.92307692307692302</v>
      </c>
      <c r="K170" s="47">
        <v>0.75</v>
      </c>
      <c r="L170" s="47">
        <v>0.78846153846153844</v>
      </c>
      <c r="M170" s="158">
        <v>0.59615384615384615</v>
      </c>
      <c r="N170" s="47">
        <v>0</v>
      </c>
      <c r="O170" s="272">
        <v>8</v>
      </c>
      <c r="P170" s="244">
        <v>0.875</v>
      </c>
      <c r="Q170" s="245">
        <v>0.875</v>
      </c>
      <c r="R170" s="178">
        <v>0.82608695652173902</v>
      </c>
      <c r="S170" s="156"/>
      <c r="T170" s="113"/>
    </row>
    <row r="171" spans="1:20" x14ac:dyDescent="0.25">
      <c r="A171" s="74" t="s">
        <v>350</v>
      </c>
      <c r="B171" s="75" t="s">
        <v>351</v>
      </c>
      <c r="C171" s="76" t="s">
        <v>31</v>
      </c>
      <c r="D171" s="43">
        <v>241</v>
      </c>
      <c r="E171" s="47">
        <v>0.97925311203319498</v>
      </c>
      <c r="F171" s="43">
        <v>129</v>
      </c>
      <c r="G171" s="47">
        <v>0.96124031007751942</v>
      </c>
      <c r="H171" s="47">
        <v>0.51452282157676354</v>
      </c>
      <c r="I171" s="47">
        <v>0.975103734439834</v>
      </c>
      <c r="J171" s="158">
        <v>0.27131782945736432</v>
      </c>
      <c r="K171" s="47">
        <v>0.52713178294573648</v>
      </c>
      <c r="L171" s="47">
        <v>0.58139534883720922</v>
      </c>
      <c r="M171" s="158">
        <v>9.3023255813953487E-2</v>
      </c>
      <c r="N171" s="47">
        <v>0.93023255813953487</v>
      </c>
      <c r="O171" s="272">
        <v>42</v>
      </c>
      <c r="P171" s="244">
        <v>0.52380952380952384</v>
      </c>
      <c r="Q171" s="245">
        <v>0.38095238095238093</v>
      </c>
      <c r="R171" s="178">
        <v>0.22406639004149376</v>
      </c>
      <c r="S171" s="156"/>
      <c r="T171" s="113"/>
    </row>
    <row r="172" spans="1:20" x14ac:dyDescent="0.25">
      <c r="A172" s="74" t="s">
        <v>352</v>
      </c>
      <c r="B172" s="77" t="s">
        <v>353</v>
      </c>
      <c r="C172" s="262" t="s">
        <v>24</v>
      </c>
      <c r="D172" s="272">
        <v>251</v>
      </c>
      <c r="E172" s="244">
        <v>1</v>
      </c>
      <c r="F172" s="272">
        <v>144</v>
      </c>
      <c r="G172" s="244">
        <v>0.97916666666666674</v>
      </c>
      <c r="H172" s="244">
        <v>0.79282868525896422</v>
      </c>
      <c r="I172" s="244">
        <v>0.98804780876494025</v>
      </c>
      <c r="J172" s="244">
        <v>0.43055555555555558</v>
      </c>
      <c r="K172" s="244">
        <v>0.75694444444444442</v>
      </c>
      <c r="L172" s="244">
        <v>0.74305555555555558</v>
      </c>
      <c r="M172" s="244">
        <v>0.2986111111111111</v>
      </c>
      <c r="N172" s="244">
        <v>0.22222222222222221</v>
      </c>
      <c r="O172" s="272">
        <v>20</v>
      </c>
      <c r="P172" s="244" t="s">
        <v>878</v>
      </c>
      <c r="Q172" s="245">
        <v>0.85</v>
      </c>
      <c r="R172" s="178">
        <v>0.23904382470119523</v>
      </c>
      <c r="S172" s="156"/>
      <c r="T172" s="113"/>
    </row>
    <row r="173" spans="1:20" x14ac:dyDescent="0.25">
      <c r="A173" s="74" t="s">
        <v>354</v>
      </c>
      <c r="B173" s="77" t="s">
        <v>355</v>
      </c>
      <c r="C173" s="262" t="s">
        <v>21</v>
      </c>
      <c r="D173" s="272">
        <v>211</v>
      </c>
      <c r="E173" s="244">
        <v>1</v>
      </c>
      <c r="F173" s="272">
        <v>133</v>
      </c>
      <c r="G173" s="244">
        <v>0.63157894736842102</v>
      </c>
      <c r="H173" s="244">
        <v>0.78672985781990523</v>
      </c>
      <c r="I173" s="244">
        <v>1</v>
      </c>
      <c r="J173" s="244">
        <v>0.70676691729323304</v>
      </c>
      <c r="K173" s="244">
        <v>0.54887218045112784</v>
      </c>
      <c r="L173" s="244">
        <v>0.6992481203007519</v>
      </c>
      <c r="M173" s="244">
        <v>0.33834586466165412</v>
      </c>
      <c r="N173" s="244">
        <v>0.91729323308270683</v>
      </c>
      <c r="O173" s="272">
        <v>30</v>
      </c>
      <c r="P173" s="244">
        <v>0.56666666666666665</v>
      </c>
      <c r="Q173" s="245">
        <v>0.66666666666666674</v>
      </c>
      <c r="R173" s="178">
        <v>0.79620853080568721</v>
      </c>
      <c r="S173" s="156"/>
      <c r="T173" s="113"/>
    </row>
    <row r="174" spans="1:20" x14ac:dyDescent="0.25">
      <c r="A174" s="74" t="s">
        <v>356</v>
      </c>
      <c r="B174" s="77" t="s">
        <v>357</v>
      </c>
      <c r="C174" s="262" t="s">
        <v>69</v>
      </c>
      <c r="D174" s="272">
        <v>129</v>
      </c>
      <c r="E174" s="244">
        <v>0.94573643410852715</v>
      </c>
      <c r="F174" s="272">
        <v>78</v>
      </c>
      <c r="G174" s="244">
        <v>0.71794871794871795</v>
      </c>
      <c r="H174" s="244">
        <v>0.48837209302325585</v>
      </c>
      <c r="I174" s="244">
        <v>0.96124031007751942</v>
      </c>
      <c r="J174" s="244" t="s">
        <v>878</v>
      </c>
      <c r="K174" s="244">
        <v>0</v>
      </c>
      <c r="L174" s="244" t="s">
        <v>878</v>
      </c>
      <c r="M174" s="244">
        <v>0</v>
      </c>
      <c r="N174" s="244">
        <v>0.79487179487179493</v>
      </c>
      <c r="O174" s="272">
        <v>12</v>
      </c>
      <c r="P174" s="244">
        <v>0.5</v>
      </c>
      <c r="Q174" s="245" t="s">
        <v>878</v>
      </c>
      <c r="R174" s="178">
        <v>5.4263565891472867E-2</v>
      </c>
      <c r="S174" s="156"/>
      <c r="T174" s="113"/>
    </row>
    <row r="175" spans="1:20" x14ac:dyDescent="0.25">
      <c r="A175" s="74" t="s">
        <v>358</v>
      </c>
      <c r="B175" s="77" t="s">
        <v>359</v>
      </c>
      <c r="C175" s="308" t="s">
        <v>110</v>
      </c>
      <c r="D175" s="272">
        <v>222</v>
      </c>
      <c r="E175" s="244">
        <v>1</v>
      </c>
      <c r="F175" s="272">
        <v>124</v>
      </c>
      <c r="G175" s="244">
        <v>0.9838709677419355</v>
      </c>
      <c r="H175" s="244">
        <v>0.74774774774774766</v>
      </c>
      <c r="I175" s="244">
        <v>0.99099099099099097</v>
      </c>
      <c r="J175" s="244">
        <v>0.532258064516129</v>
      </c>
      <c r="K175" s="244">
        <v>0.75</v>
      </c>
      <c r="L175" s="244">
        <v>0.55645161290322587</v>
      </c>
      <c r="M175" s="244">
        <v>0.29838709677419356</v>
      </c>
      <c r="N175" s="244">
        <v>1</v>
      </c>
      <c r="O175" s="272">
        <v>17</v>
      </c>
      <c r="P175" s="244">
        <v>1</v>
      </c>
      <c r="Q175" s="245">
        <v>1</v>
      </c>
      <c r="R175" s="178">
        <v>0.73423423423423428</v>
      </c>
      <c r="S175" s="156"/>
      <c r="T175" s="113"/>
    </row>
    <row r="176" spans="1:20" x14ac:dyDescent="0.25">
      <c r="A176" s="79"/>
      <c r="B176" s="309"/>
      <c r="C176" s="82" t="s">
        <v>8</v>
      </c>
      <c r="D176" s="188">
        <v>2550</v>
      </c>
      <c r="E176" s="244">
        <v>0.9949019607843137</v>
      </c>
      <c r="F176" s="188">
        <v>1526</v>
      </c>
      <c r="G176" s="244">
        <v>0.90235910878112724</v>
      </c>
      <c r="H176" s="244">
        <v>0.70862745098039215</v>
      </c>
      <c r="I176" s="244">
        <v>0.98745098039215695</v>
      </c>
      <c r="J176" s="244">
        <v>0.60812581913499342</v>
      </c>
      <c r="K176" s="244">
        <v>0.63368283093053734</v>
      </c>
      <c r="L176" s="244">
        <v>0.64809960681520307</v>
      </c>
      <c r="M176" s="244">
        <v>0.29882044560943644</v>
      </c>
      <c r="N176" s="244">
        <v>0.7463958060288336</v>
      </c>
      <c r="O176" s="272">
        <v>247</v>
      </c>
      <c r="P176" s="244">
        <v>0.65182186234817818</v>
      </c>
      <c r="Q176" s="245">
        <v>0.58299595141700411</v>
      </c>
      <c r="R176" s="178">
        <v>0.49725490196078431</v>
      </c>
      <c r="S176" s="156"/>
      <c r="T176" s="113"/>
    </row>
    <row r="177" spans="1:20" x14ac:dyDescent="0.25">
      <c r="A177" s="80"/>
      <c r="B177" s="262"/>
      <c r="C177" s="83" t="s">
        <v>14</v>
      </c>
      <c r="D177" s="188">
        <v>1534</v>
      </c>
      <c r="E177" s="244">
        <v>0.99543676662320735</v>
      </c>
      <c r="F177" s="188">
        <v>881</v>
      </c>
      <c r="G177" s="244">
        <v>0.85357548240635639</v>
      </c>
      <c r="H177" s="244">
        <v>0.86440677966101687</v>
      </c>
      <c r="I177" s="244">
        <v>0.99087353324641458</v>
      </c>
      <c r="J177" s="244">
        <v>0.76163450624290574</v>
      </c>
      <c r="K177" s="244">
        <v>0.74233825198637915</v>
      </c>
      <c r="L177" s="244">
        <v>0.79455164585698068</v>
      </c>
      <c r="M177" s="244">
        <v>0.49943246311010214</v>
      </c>
      <c r="N177" s="244">
        <v>0.74574347332576618</v>
      </c>
      <c r="O177" s="272">
        <v>164</v>
      </c>
      <c r="P177" s="244">
        <v>0.71341463414634143</v>
      </c>
      <c r="Q177" s="245">
        <v>0.63414634146341498</v>
      </c>
      <c r="R177" s="178">
        <v>0.51955671447196872</v>
      </c>
      <c r="S177" s="156"/>
      <c r="T177" s="113"/>
    </row>
    <row r="178" spans="1:20" x14ac:dyDescent="0.25">
      <c r="A178" s="80"/>
      <c r="B178" s="262"/>
      <c r="C178" s="83" t="s">
        <v>31</v>
      </c>
      <c r="D178" s="188">
        <v>4900</v>
      </c>
      <c r="E178" s="244">
        <v>0.98816326530612242</v>
      </c>
      <c r="F178" s="188">
        <v>2814</v>
      </c>
      <c r="G178" s="244">
        <v>0.9321250888415068</v>
      </c>
      <c r="H178" s="244">
        <v>0.72755102040816322</v>
      </c>
      <c r="I178" s="244">
        <v>0.96020408163265303</v>
      </c>
      <c r="J178" s="244">
        <v>0.63077469793887697</v>
      </c>
      <c r="K178" s="244">
        <v>0.54335465529495375</v>
      </c>
      <c r="L178" s="244">
        <v>0.49893390191897652</v>
      </c>
      <c r="M178" s="244">
        <v>0.21250888415067518</v>
      </c>
      <c r="N178" s="244">
        <v>0.74342572850035538</v>
      </c>
      <c r="O178" s="272">
        <v>493</v>
      </c>
      <c r="P178" s="244">
        <v>0.70385395537525353</v>
      </c>
      <c r="Q178" s="245">
        <v>0.63286004056795131</v>
      </c>
      <c r="R178" s="178">
        <v>0.41857142857142854</v>
      </c>
      <c r="S178" s="156"/>
      <c r="T178" s="113"/>
    </row>
    <row r="179" spans="1:20" x14ac:dyDescent="0.25">
      <c r="A179" s="80"/>
      <c r="B179" s="262"/>
      <c r="C179" s="83" t="s">
        <v>50</v>
      </c>
      <c r="D179" s="188">
        <v>1289</v>
      </c>
      <c r="E179" s="244">
        <v>0.99146625290923196</v>
      </c>
      <c r="F179" s="188">
        <v>789</v>
      </c>
      <c r="G179" s="244">
        <v>0.85044359949302917</v>
      </c>
      <c r="H179" s="244">
        <v>0.83785880527540724</v>
      </c>
      <c r="I179" s="244">
        <v>0.98060512024825441</v>
      </c>
      <c r="J179" s="244">
        <v>0.74017743979721162</v>
      </c>
      <c r="K179" s="244">
        <v>0.73510773130544993</v>
      </c>
      <c r="L179" s="244">
        <v>0.6489226869455007</v>
      </c>
      <c r="M179" s="244">
        <v>0.40304182509505698</v>
      </c>
      <c r="N179" s="244">
        <v>0.69455006337135616</v>
      </c>
      <c r="O179" s="272">
        <v>138</v>
      </c>
      <c r="P179" s="244">
        <v>0.59420289855072461</v>
      </c>
      <c r="Q179" s="245">
        <v>0.47101449275362323</v>
      </c>
      <c r="R179" s="178">
        <v>0.63925523661753292</v>
      </c>
      <c r="S179" s="156"/>
      <c r="T179" s="113"/>
    </row>
    <row r="180" spans="1:20" x14ac:dyDescent="0.25">
      <c r="A180" s="80"/>
      <c r="B180" s="262"/>
      <c r="C180" s="83" t="s">
        <v>24</v>
      </c>
      <c r="D180" s="188">
        <v>2866</v>
      </c>
      <c r="E180" s="244">
        <v>0.99476622470341936</v>
      </c>
      <c r="F180" s="188">
        <v>1686</v>
      </c>
      <c r="G180" s="244">
        <v>0.90688018979833929</v>
      </c>
      <c r="H180" s="244">
        <v>0.84612700628053039</v>
      </c>
      <c r="I180" s="244">
        <v>0.98988136775994418</v>
      </c>
      <c r="J180" s="244">
        <v>0.67556346381969168</v>
      </c>
      <c r="K180" s="244">
        <v>0.64175563463819685</v>
      </c>
      <c r="L180" s="244">
        <v>0.70521945432977462</v>
      </c>
      <c r="M180" s="244">
        <v>0.36654804270462632</v>
      </c>
      <c r="N180" s="244">
        <v>0.87544483985765131</v>
      </c>
      <c r="O180" s="272">
        <v>262</v>
      </c>
      <c r="P180" s="244">
        <v>0.69465648854961826</v>
      </c>
      <c r="Q180" s="245">
        <v>0.66793893129770998</v>
      </c>
      <c r="R180" s="178">
        <v>0.41137473831123517</v>
      </c>
      <c r="S180" s="156"/>
      <c r="T180" s="113"/>
    </row>
    <row r="181" spans="1:20" x14ac:dyDescent="0.25">
      <c r="A181" s="80"/>
      <c r="B181" s="262"/>
      <c r="C181" s="83" t="s">
        <v>21</v>
      </c>
      <c r="D181" s="188">
        <v>1890</v>
      </c>
      <c r="E181" s="244">
        <v>0.99576719576719586</v>
      </c>
      <c r="F181" s="188">
        <v>1091</v>
      </c>
      <c r="G181" s="244">
        <v>0.89000916590284151</v>
      </c>
      <c r="H181" s="244">
        <v>0.81587301587301586</v>
      </c>
      <c r="I181" s="244">
        <v>0.98730158730158735</v>
      </c>
      <c r="J181" s="244">
        <v>0.694775435380385</v>
      </c>
      <c r="K181" s="244">
        <v>0.74427131072410635</v>
      </c>
      <c r="L181" s="244">
        <v>0.76443629697525206</v>
      </c>
      <c r="M181" s="244">
        <v>0.43446379468377638</v>
      </c>
      <c r="N181" s="244">
        <v>0.73143904674610449</v>
      </c>
      <c r="O181" s="272">
        <v>217</v>
      </c>
      <c r="P181" s="244">
        <v>0.54377880184331806</v>
      </c>
      <c r="Q181" s="245">
        <v>0.53917050691244239</v>
      </c>
      <c r="R181" s="178">
        <v>0.63492063492063489</v>
      </c>
      <c r="S181" s="156"/>
      <c r="T181" s="113"/>
    </row>
    <row r="182" spans="1:20" x14ac:dyDescent="0.25">
      <c r="A182" s="80"/>
      <c r="B182" s="262"/>
      <c r="C182" s="83" t="s">
        <v>110</v>
      </c>
      <c r="D182" s="192">
        <v>1797</v>
      </c>
      <c r="E182" s="178">
        <v>0.99554813578185875</v>
      </c>
      <c r="F182" s="188">
        <v>1057</v>
      </c>
      <c r="G182" s="244">
        <v>0.86471144749290441</v>
      </c>
      <c r="H182" s="244">
        <v>0.74568725653867562</v>
      </c>
      <c r="I182" s="244">
        <v>0.97440178074568717</v>
      </c>
      <c r="J182" s="244">
        <v>0.63103122043519388</v>
      </c>
      <c r="K182" s="244">
        <v>0.73036896877956481</v>
      </c>
      <c r="L182" s="244">
        <v>0.65373699148533593</v>
      </c>
      <c r="M182" s="244">
        <v>0.32071901608325448</v>
      </c>
      <c r="N182" s="244">
        <v>0.67928098391674552</v>
      </c>
      <c r="O182" s="272">
        <v>164</v>
      </c>
      <c r="P182" s="244">
        <v>0.6890243902439025</v>
      </c>
      <c r="Q182" s="245">
        <v>0.67682926829268297</v>
      </c>
      <c r="R182" s="178">
        <v>0.55870895937673903</v>
      </c>
      <c r="S182" s="156"/>
      <c r="T182" s="113"/>
    </row>
    <row r="183" spans="1:20" x14ac:dyDescent="0.25">
      <c r="A183" s="80"/>
      <c r="B183" s="262"/>
      <c r="C183" s="83" t="s">
        <v>69</v>
      </c>
      <c r="D183" s="188">
        <v>2351</v>
      </c>
      <c r="E183" s="244">
        <v>0.98638877073585707</v>
      </c>
      <c r="F183" s="188">
        <v>1463</v>
      </c>
      <c r="G183" s="244">
        <v>0.94600136705399862</v>
      </c>
      <c r="H183" s="244">
        <v>0.80136112292641426</v>
      </c>
      <c r="I183" s="244">
        <v>0.9825606125053169</v>
      </c>
      <c r="J183" s="244">
        <v>0.64183185235816809</v>
      </c>
      <c r="K183" s="244">
        <v>0.71838687628161313</v>
      </c>
      <c r="L183" s="244">
        <v>0.76418318523581674</v>
      </c>
      <c r="M183" s="244">
        <v>0.45522898154477104</v>
      </c>
      <c r="N183" s="244">
        <v>0.90909090909090906</v>
      </c>
      <c r="O183" s="272">
        <v>241</v>
      </c>
      <c r="P183" s="244">
        <v>0.59336099585062241</v>
      </c>
      <c r="Q183" s="245">
        <v>0.53526970954356845</v>
      </c>
      <c r="R183" s="178">
        <v>0.44959591663122078</v>
      </c>
      <c r="S183" s="156"/>
      <c r="T183" s="113"/>
    </row>
    <row r="184" spans="1:20" x14ac:dyDescent="0.25">
      <c r="A184" s="81"/>
      <c r="B184" s="308"/>
      <c r="C184" s="85" t="s">
        <v>11</v>
      </c>
      <c r="D184" s="188">
        <v>2229</v>
      </c>
      <c r="E184" s="244">
        <v>0.99730820995962322</v>
      </c>
      <c r="F184" s="188">
        <v>1352</v>
      </c>
      <c r="G184" s="244">
        <v>0.94970414201183428</v>
      </c>
      <c r="H184" s="244">
        <v>0.70659488559892325</v>
      </c>
      <c r="I184" s="244">
        <v>0.97891431135038132</v>
      </c>
      <c r="J184" s="244">
        <v>0.61168639053254437</v>
      </c>
      <c r="K184" s="244">
        <v>0.65088757396449703</v>
      </c>
      <c r="L184" s="244">
        <v>0.59097633136094674</v>
      </c>
      <c r="M184" s="244">
        <v>0.35650887573964496</v>
      </c>
      <c r="N184" s="244">
        <v>0.83653846153846156</v>
      </c>
      <c r="O184" s="272">
        <v>226</v>
      </c>
      <c r="P184" s="244">
        <v>0.76106194690265483</v>
      </c>
      <c r="Q184" s="245">
        <v>0.72566371681415931</v>
      </c>
      <c r="R184" s="178">
        <v>0.5518169582772543</v>
      </c>
      <c r="S184" s="156"/>
      <c r="T184" s="113"/>
    </row>
    <row r="185" spans="1:20" x14ac:dyDescent="0.25">
      <c r="A185" s="79"/>
      <c r="B185" s="309"/>
      <c r="C185" s="82" t="s">
        <v>410</v>
      </c>
      <c r="D185" s="188">
        <v>21406</v>
      </c>
      <c r="E185" s="244">
        <v>0.99261889189946739</v>
      </c>
      <c r="F185" s="188">
        <v>12659</v>
      </c>
      <c r="G185" s="244">
        <v>0.90883956078679207</v>
      </c>
      <c r="H185" s="244">
        <v>0.77286742034943468</v>
      </c>
      <c r="I185" s="244">
        <v>0.9788377090535364</v>
      </c>
      <c r="J185" s="244">
        <v>0.65471206256418357</v>
      </c>
      <c r="K185" s="244">
        <v>0.65779287463464731</v>
      </c>
      <c r="L185" s="244">
        <v>0.65060431313689859</v>
      </c>
      <c r="M185" s="244">
        <v>0.34686784106169527</v>
      </c>
      <c r="N185" s="244">
        <v>0.78118334781578325</v>
      </c>
      <c r="O185" s="272">
        <v>2152</v>
      </c>
      <c r="P185" s="244">
        <v>0.66682156133828996</v>
      </c>
      <c r="Q185" s="245">
        <v>0.61384758364312264</v>
      </c>
      <c r="R185" s="178">
        <v>0.49565542371297766</v>
      </c>
      <c r="S185" s="156"/>
      <c r="T185" s="113"/>
    </row>
    <row r="186" spans="1:20" x14ac:dyDescent="0.25">
      <c r="A186" s="80"/>
      <c r="B186" s="262"/>
      <c r="C186" s="83" t="s">
        <v>5</v>
      </c>
      <c r="D186" s="188">
        <v>1161</v>
      </c>
      <c r="E186" s="244">
        <v>0.99569336778639095</v>
      </c>
      <c r="F186" s="188">
        <v>654</v>
      </c>
      <c r="G186" s="244">
        <v>0.89449541284403666</v>
      </c>
      <c r="H186" s="244">
        <v>0.84409991386735572</v>
      </c>
      <c r="I186" s="244">
        <v>0.98535745047372958</v>
      </c>
      <c r="J186" s="244">
        <v>0.76299694189602452</v>
      </c>
      <c r="K186" s="244">
        <v>0.74159021406727832</v>
      </c>
      <c r="L186" s="244">
        <v>0.79357798165137605</v>
      </c>
      <c r="M186" s="244">
        <v>0.50611620795107037</v>
      </c>
      <c r="N186" s="244">
        <v>0.89755351681957185</v>
      </c>
      <c r="O186" s="272">
        <v>108</v>
      </c>
      <c r="P186" s="244">
        <v>0.89814814814814814</v>
      </c>
      <c r="Q186" s="245">
        <v>0.79629629629629628</v>
      </c>
      <c r="R186" s="178">
        <v>0.24117140396210165</v>
      </c>
      <c r="S186" s="156"/>
      <c r="T186" s="113"/>
    </row>
    <row r="187" spans="1:20" x14ac:dyDescent="0.25">
      <c r="A187" s="84"/>
      <c r="B187" s="310"/>
      <c r="C187" s="85" t="s">
        <v>360</v>
      </c>
      <c r="D187" s="188">
        <v>22567</v>
      </c>
      <c r="E187" s="244">
        <v>0.99277706385430053</v>
      </c>
      <c r="F187" s="188">
        <v>13313</v>
      </c>
      <c r="G187" s="244">
        <v>0.90813490573124012</v>
      </c>
      <c r="H187" s="244">
        <v>0.77653210440023046</v>
      </c>
      <c r="I187" s="244">
        <v>0.97917312890503838</v>
      </c>
      <c r="J187" s="244">
        <v>0.66003154811086906</v>
      </c>
      <c r="K187" s="244">
        <v>0.66190941185307595</v>
      </c>
      <c r="L187" s="244">
        <v>0.65762788252084436</v>
      </c>
      <c r="M187" s="244">
        <v>0.35469090362803279</v>
      </c>
      <c r="N187" s="244">
        <v>0.78690002253436486</v>
      </c>
      <c r="O187" s="272">
        <v>2260</v>
      </c>
      <c r="P187" s="244">
        <v>0.67787610619469019</v>
      </c>
      <c r="Q187" s="245">
        <v>0.62256637168141593</v>
      </c>
      <c r="R187" s="178">
        <v>0.48256303451943106</v>
      </c>
      <c r="S187" s="156"/>
      <c r="T187" s="113"/>
    </row>
    <row r="188" spans="1:20" x14ac:dyDescent="0.25">
      <c r="B188" s="105"/>
      <c r="C188" s="105"/>
      <c r="D188" s="86"/>
      <c r="E188" s="86"/>
      <c r="F188" s="86"/>
      <c r="G188" s="86"/>
      <c r="H188" s="86"/>
      <c r="I188" s="86"/>
      <c r="K188" s="86"/>
      <c r="L188" s="86"/>
      <c r="N188" s="86"/>
    </row>
    <row r="189" spans="1:20" x14ac:dyDescent="0.25">
      <c r="B189" s="105"/>
      <c r="C189" s="105"/>
      <c r="D189" s="86"/>
      <c r="E189" s="86"/>
      <c r="F189" s="86"/>
      <c r="G189" s="86"/>
      <c r="H189" s="178"/>
      <c r="I189" s="178"/>
      <c r="J189" s="178"/>
      <c r="K189" s="178"/>
      <c r="L189" s="178"/>
      <c r="M189" s="178"/>
      <c r="N189" s="178"/>
      <c r="P189" s="178"/>
      <c r="Q189" s="178"/>
      <c r="R189" s="307"/>
    </row>
    <row r="190" spans="1:20" x14ac:dyDescent="0.25">
      <c r="B190" s="105"/>
      <c r="C190" s="105"/>
      <c r="D190" s="86"/>
      <c r="E190" s="86"/>
      <c r="F190" s="86"/>
      <c r="G190" s="86"/>
      <c r="H190" s="86"/>
      <c r="I190" s="86"/>
      <c r="K190" s="86"/>
      <c r="L190" s="86"/>
      <c r="N190" s="86"/>
    </row>
    <row r="191" spans="1:20" x14ac:dyDescent="0.25">
      <c r="B191" s="105"/>
      <c r="C191" s="105"/>
      <c r="D191" s="86"/>
      <c r="E191" s="86"/>
      <c r="F191" s="86"/>
      <c r="G191" s="86"/>
      <c r="H191" s="86"/>
      <c r="I191" s="86"/>
      <c r="K191" s="86"/>
      <c r="L191" s="86"/>
      <c r="N191" s="86"/>
    </row>
    <row r="192" spans="1:20" x14ac:dyDescent="0.25">
      <c r="B192" s="105"/>
      <c r="C192" s="105"/>
      <c r="D192" s="86"/>
      <c r="E192" s="86"/>
      <c r="F192" s="86"/>
      <c r="G192" s="86"/>
      <c r="H192" s="86"/>
      <c r="I192" s="86"/>
      <c r="K192" s="86"/>
      <c r="L192" s="86"/>
      <c r="N192" s="86"/>
    </row>
  </sheetData>
  <mergeCells count="7">
    <mergeCell ref="R1:T1"/>
    <mergeCell ref="O1:Q1"/>
    <mergeCell ref="A1:A2"/>
    <mergeCell ref="B1:B2"/>
    <mergeCell ref="C1:C2"/>
    <mergeCell ref="D1:E1"/>
    <mergeCell ref="F1:N1"/>
  </mergeCells>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9"/>
  <sheetViews>
    <sheetView zoomScaleNormal="100" workbookViewId="0">
      <pane ySplit="1" topLeftCell="A173" activePane="bottomLeft" state="frozen"/>
      <selection pane="bottomLeft" activeCell="F201" sqref="F201"/>
    </sheetView>
  </sheetViews>
  <sheetFormatPr defaultColWidth="9.140625" defaultRowHeight="15" x14ac:dyDescent="0.25"/>
  <cols>
    <col min="1" max="1" width="8.85546875" customWidth="1"/>
    <col min="2" max="2" width="21.140625" style="11" bestFit="1" customWidth="1"/>
    <col min="3" max="3" width="9.42578125" style="11" bestFit="1" customWidth="1"/>
    <col min="4" max="4" width="11.28515625" style="11" bestFit="1" customWidth="1"/>
    <col min="5" max="5" width="11" style="179" customWidth="1"/>
    <col min="6" max="6" width="9.5703125" style="12" customWidth="1"/>
    <col min="7" max="7" width="12" style="12" customWidth="1"/>
    <col min="8" max="8" width="9.5703125" style="12" customWidth="1"/>
    <col min="9" max="9" width="11.42578125" style="12" customWidth="1"/>
    <col min="10" max="10" width="9.5703125" style="12" customWidth="1"/>
    <col min="11" max="12" width="9.140625" style="11" customWidth="1"/>
    <col min="13" max="13" width="7" style="11" customWidth="1"/>
    <col min="14" max="14" width="9.42578125" style="11" customWidth="1"/>
    <col min="15" max="17" width="9.28515625" style="11" customWidth="1"/>
    <col min="18" max="22" width="9.140625" style="11" customWidth="1"/>
    <col min="23" max="16384" width="9.140625" style="11"/>
  </cols>
  <sheetData>
    <row r="1" spans="1:23" x14ac:dyDescent="0.25">
      <c r="B1" s="10"/>
      <c r="C1" s="11" t="s">
        <v>369</v>
      </c>
      <c r="G1" s="12" t="s">
        <v>370</v>
      </c>
      <c r="I1" s="12" t="s">
        <v>371</v>
      </c>
      <c r="M1" s="13" t="s">
        <v>361</v>
      </c>
    </row>
    <row r="2" spans="1:23" s="13" customFormat="1" ht="21" customHeight="1" x14ac:dyDescent="0.25">
      <c r="A2" t="s">
        <v>0</v>
      </c>
      <c r="B2" s="13" t="s">
        <v>2</v>
      </c>
      <c r="C2" s="13" t="s">
        <v>362</v>
      </c>
      <c r="D2" s="13" t="s">
        <v>363</v>
      </c>
      <c r="E2" s="180" t="s">
        <v>364</v>
      </c>
      <c r="F2" s="14" t="s">
        <v>499</v>
      </c>
      <c r="G2" s="13" t="s">
        <v>363</v>
      </c>
      <c r="H2" s="14" t="s">
        <v>364</v>
      </c>
      <c r="I2" s="13" t="s">
        <v>363</v>
      </c>
      <c r="J2" s="14" t="s">
        <v>364</v>
      </c>
      <c r="M2" s="13" t="s">
        <v>365</v>
      </c>
      <c r="N2" s="13" t="s">
        <v>366</v>
      </c>
      <c r="O2" s="13" t="s">
        <v>367</v>
      </c>
      <c r="P2" s="13" t="s">
        <v>373</v>
      </c>
      <c r="Q2" s="13" t="s">
        <v>368</v>
      </c>
      <c r="R2" s="13" t="s">
        <v>360</v>
      </c>
    </row>
    <row r="3" spans="1:23" x14ac:dyDescent="0.25">
      <c r="A3" t="s">
        <v>704</v>
      </c>
      <c r="B3" s="3" t="str">
        <f>VLOOKUP($A3,'Unit list'!$B$4:$D$176,3,0)</f>
        <v>Wales</v>
      </c>
      <c r="C3" s="11">
        <f>D3*E3</f>
        <v>26.999999999999996</v>
      </c>
      <c r="D3" s="15">
        <v>49</v>
      </c>
      <c r="E3" s="179">
        <v>0.55102040816326525</v>
      </c>
      <c r="F3" s="12">
        <f t="shared" ref="F3:F34" si="0">IF(C3=0,0,IF(C3&lt;5,1.1,E3))</f>
        <v>0.55102040816326525</v>
      </c>
      <c r="G3" s="15">
        <f>IF(B3='Unit list'!$D$1,'7procesess'!D3,-1)</f>
        <v>-1</v>
      </c>
      <c r="H3" s="12">
        <f>IF(B3='Unit list'!$D$1,'7procesess'!F3,1.1)</f>
        <v>1.1000000000000001</v>
      </c>
      <c r="I3" s="15">
        <f>IF(A3='Unit list'!$A$1,'7procesess'!D3,-1)</f>
        <v>-1</v>
      </c>
      <c r="J3" s="12">
        <f>IF(A3='Unit list'!$A$1,'7procesess'!F3,1.1)</f>
        <v>1.1000000000000001</v>
      </c>
      <c r="K3" s="16"/>
      <c r="L3" s="11">
        <v>1</v>
      </c>
      <c r="M3" s="17">
        <f>L3</f>
        <v>1</v>
      </c>
      <c r="N3" s="18">
        <f>(2*($M3*$R3)+NORMSINV((100+95.44)/200)^2-NORMSINV((100+95.44)/200)*SQRT(NORMSINV((100+95.44)/200)^2+4*($M3*$R3)*(1-$R3)))/2/($M3+NORMSINV((100+95.44)/200)^2)</f>
        <v>2.7540079401268194E-2</v>
      </c>
      <c r="O3" s="18">
        <f>(2*($M3*$R3)+NORMSINV((100+95.44)/200)^2+NORMSINV((100+95.44)/200)*SQRT(NORMSINV((100+95.44)/200)^2+4*($M3*$R3)*(1-$R3)))/2/($M3+NORMSINV((100+95.44)/200)^2)</f>
        <v>0.91429335176499582</v>
      </c>
      <c r="P3" s="18">
        <f>(2*($M3*$R3)+NORMSINV((100+99.74)/200)^2-NORMSINV((100+99.74)/200)*SQRT(NORMSINV((100+99.74)/200)^2+4*($M3*$R3)*(1-$R3)))/2/($M3+NORMSINV((100+99.74)/200)^2)</f>
        <v>1.3041005670252629E-2</v>
      </c>
      <c r="Q3" s="18">
        <f>(2*($M3*$R3)+NORMSINV((100+99.74)/200)^2+NORMSINV((100+99.74)/200)*SQRT(NORMSINV((100+99.74)/200)^2+4*($M3*$R3)*(1-$R3)))/2/($M3+NORMSINV((100+99.74)/200)^2)</f>
        <v>0.95809590819696733</v>
      </c>
      <c r="R3" s="273">
        <f t="shared" ref="R3:R34" si="1">IF(M3="","",$E$179)</f>
        <v>0.35469090362803279</v>
      </c>
      <c r="W3" s="273"/>
    </row>
    <row r="4" spans="1:23" x14ac:dyDescent="0.25">
      <c r="A4" t="s">
        <v>705</v>
      </c>
      <c r="B4" s="3" t="str">
        <f>VLOOKUP($A4,'Unit list'!$B$4:$D$176,3,0)</f>
        <v>East of England</v>
      </c>
      <c r="C4" s="11">
        <f t="shared" ref="C4:C68" si="2">D4*E4</f>
        <v>15.000000000000002</v>
      </c>
      <c r="D4" s="15">
        <v>151</v>
      </c>
      <c r="E4" s="179">
        <v>9.9337748344370869E-2</v>
      </c>
      <c r="F4" s="12">
        <f t="shared" si="0"/>
        <v>9.9337748344370869E-2</v>
      </c>
      <c r="G4" s="15">
        <f>IF(B4='Unit list'!$D$1,'7procesess'!D4,-1)</f>
        <v>151</v>
      </c>
      <c r="H4" s="12">
        <f>IF(B4='Unit list'!$D$1,'7procesess'!F4,1.1)</f>
        <v>9.9337748344370869E-2</v>
      </c>
      <c r="I4" s="15">
        <f>IF(A4='Unit list'!$A$1,'7procesess'!D4,-1)</f>
        <v>-1</v>
      </c>
      <c r="J4" s="12">
        <f>IF(A4='Unit list'!$A$1,'7procesess'!F4,1.1)</f>
        <v>1.1000000000000001</v>
      </c>
      <c r="K4" s="16"/>
      <c r="L4" s="11">
        <f>L3+1</f>
        <v>2</v>
      </c>
      <c r="M4" s="17">
        <f t="shared" ref="M4:M67" si="3">IF(L4&gt;MAX($D$3:$D$174)+10,"",L4)</f>
        <v>2</v>
      </c>
      <c r="N4" s="18">
        <f t="shared" ref="N4:N67" si="4">(2*($M4*$R4)+NORMSINV((100+95.44)/200)^2-NORMSINV((100+95.44)/200)*SQRT(NORMSINV((100+95.44)/200)^2+4*($M4*$R4)*(1-$R4)))/2/($M4+NORMSINV((100+95.44)/200)^2)</f>
        <v>4.9138776879659798E-2</v>
      </c>
      <c r="O4" s="18">
        <f t="shared" ref="O4:O67" si="5">(2*($M4*$R4)+NORMSINV((100+95.44)/200)^2+NORMSINV((100+95.44)/200)*SQRT(NORMSINV((100+95.44)/200)^2+4*($M4*$R4)*(1-$R4)))/2/($M4+NORMSINV((100+95.44)/200)^2)</f>
        <v>0.85392887414894358</v>
      </c>
      <c r="P4" s="18">
        <f t="shared" ref="P4:P67" si="6">(2*($M4*$R4)+NORMSINV((100+99.74)/200)^2-NORMSINV((100+99.74)/200)*SQRT(NORMSINV((100+99.74)/200)^2+4*($M4*$R4)*(1-$R4)))/2/($M4+NORMSINV((100+99.74)/200)^2)</f>
        <v>2.4631612689587704E-2</v>
      </c>
      <c r="Q4" s="18">
        <f t="shared" ref="Q4:Q67" si="7">(2*($M4*$R4)+NORMSINV((100+99.74)/200)^2+NORMSINV((100+99.74)/200)*SQRT(NORMSINV((100+99.74)/200)^2+4*($M4*$R4)*(1-$R4)))/2/($M4+NORMSINV((100+99.74)/200)^2)</f>
        <v>0.92285740476762645</v>
      </c>
      <c r="R4" s="273">
        <f t="shared" si="1"/>
        <v>0.35469090362803279</v>
      </c>
      <c r="W4" s="273"/>
    </row>
    <row r="5" spans="1:23" x14ac:dyDescent="0.25">
      <c r="A5" t="s">
        <v>706</v>
      </c>
      <c r="B5" s="3" t="str">
        <f>VLOOKUP($A5,'Unit list'!$B$4:$D$176,3,0)</f>
        <v>Yorkshire and Humber</v>
      </c>
      <c r="C5" s="11">
        <f t="shared" si="2"/>
        <v>38</v>
      </c>
      <c r="D5" s="15">
        <v>81</v>
      </c>
      <c r="E5" s="179">
        <v>0.46913580246913583</v>
      </c>
      <c r="F5" s="12">
        <f t="shared" si="0"/>
        <v>0.46913580246913583</v>
      </c>
      <c r="G5" s="15">
        <f>IF(B5='Unit list'!$D$1,'7procesess'!D5,-1)</f>
        <v>-1</v>
      </c>
      <c r="H5" s="12">
        <f>IF(B5='Unit list'!$D$1,'7procesess'!F5,1.1)</f>
        <v>1.1000000000000001</v>
      </c>
      <c r="I5" s="15">
        <f>IF(A5='Unit list'!$A$1,'7procesess'!D5,-1)</f>
        <v>-1</v>
      </c>
      <c r="J5" s="12">
        <f>IF(A5='Unit list'!$A$1,'7procesess'!F5,1.1)</f>
        <v>1.1000000000000001</v>
      </c>
      <c r="K5" s="16"/>
      <c r="L5" s="11">
        <f t="shared" ref="L5:L69" si="8">L4+1</f>
        <v>3</v>
      </c>
      <c r="M5" s="17">
        <f t="shared" si="3"/>
        <v>3</v>
      </c>
      <c r="N5" s="18">
        <f t="shared" si="4"/>
        <v>6.6708007232904723E-2</v>
      </c>
      <c r="O5" s="18">
        <f t="shared" si="5"/>
        <v>0.80867564297789507</v>
      </c>
      <c r="P5" s="18">
        <f t="shared" si="6"/>
        <v>3.5029587692287513E-2</v>
      </c>
      <c r="Q5" s="18">
        <f t="shared" si="7"/>
        <v>0.8927303639117028</v>
      </c>
      <c r="R5" s="273">
        <f t="shared" si="1"/>
        <v>0.35469090362803279</v>
      </c>
      <c r="W5" s="273"/>
    </row>
    <row r="6" spans="1:23" x14ac:dyDescent="0.25">
      <c r="A6" t="s">
        <v>707</v>
      </c>
      <c r="B6" s="3" t="str">
        <f>VLOOKUP($A6,'Unit list'!$B$4:$D$176,3,0)</f>
        <v>East Midlands</v>
      </c>
      <c r="C6" s="11">
        <f t="shared" si="2"/>
        <v>29</v>
      </c>
      <c r="D6" s="15">
        <v>121</v>
      </c>
      <c r="E6" s="179">
        <v>0.23966942148760331</v>
      </c>
      <c r="F6" s="12">
        <f t="shared" si="0"/>
        <v>0.23966942148760331</v>
      </c>
      <c r="G6" s="15">
        <f>IF(B6='Unit list'!$D$1,'7procesess'!D6,-1)</f>
        <v>-1</v>
      </c>
      <c r="H6" s="12">
        <f>IF(B6='Unit list'!$D$1,'7procesess'!F6,1.1)</f>
        <v>1.1000000000000001</v>
      </c>
      <c r="I6" s="15">
        <f>IF(A6='Unit list'!$A$1,'7procesess'!D6,-1)</f>
        <v>-1</v>
      </c>
      <c r="J6" s="12">
        <f>IF(A6='Unit list'!$A$1,'7procesess'!F6,1.1)</f>
        <v>1.1000000000000001</v>
      </c>
      <c r="K6" s="16"/>
      <c r="L6" s="11">
        <f t="shared" si="8"/>
        <v>4</v>
      </c>
      <c r="M6" s="17">
        <f t="shared" si="3"/>
        <v>4</v>
      </c>
      <c r="N6" s="18">
        <f t="shared" si="4"/>
        <v>8.1387608731819577E-2</v>
      </c>
      <c r="O6" s="18">
        <f t="shared" si="5"/>
        <v>0.77323623489999393</v>
      </c>
      <c r="P6" s="18">
        <f t="shared" si="6"/>
        <v>4.4431887819234149E-2</v>
      </c>
      <c r="Q6" s="18">
        <f t="shared" si="7"/>
        <v>0.86661824755301531</v>
      </c>
      <c r="R6" s="273">
        <f t="shared" si="1"/>
        <v>0.35469090362803279</v>
      </c>
      <c r="W6" s="273"/>
    </row>
    <row r="7" spans="1:23" x14ac:dyDescent="0.25">
      <c r="A7" t="s">
        <v>708</v>
      </c>
      <c r="B7" s="3" t="str">
        <f>VLOOKUP($A7,'Unit list'!$B$4:$D$176,3,0)</f>
        <v>East Midlands</v>
      </c>
      <c r="C7" s="11">
        <f t="shared" si="2"/>
        <v>61.000000000000007</v>
      </c>
      <c r="D7" s="15">
        <v>119</v>
      </c>
      <c r="E7" s="179">
        <v>0.51260504201680679</v>
      </c>
      <c r="F7" s="12">
        <f t="shared" si="0"/>
        <v>0.51260504201680679</v>
      </c>
      <c r="G7" s="15">
        <f>IF(B7='Unit list'!$D$1,'7procesess'!D7,-1)</f>
        <v>-1</v>
      </c>
      <c r="H7" s="12">
        <f>IF(B7='Unit list'!$D$1,'7procesess'!F7,1.1)</f>
        <v>1.1000000000000001</v>
      </c>
      <c r="I7" s="15">
        <f>IF(A7='Unit list'!$A$1,'7procesess'!D7,-1)</f>
        <v>-1</v>
      </c>
      <c r="J7" s="12">
        <f>IF(A7='Unit list'!$A$1,'7procesess'!F7,1.1)</f>
        <v>1.1000000000000001</v>
      </c>
      <c r="K7" s="16"/>
      <c r="L7" s="11">
        <f t="shared" si="8"/>
        <v>5</v>
      </c>
      <c r="M7" s="17">
        <f t="shared" si="3"/>
        <v>5</v>
      </c>
      <c r="N7" s="18">
        <f t="shared" si="4"/>
        <v>9.390722577319438E-2</v>
      </c>
      <c r="O7" s="18">
        <f t="shared" si="5"/>
        <v>0.74457199400341911</v>
      </c>
      <c r="P7" s="18">
        <f t="shared" si="6"/>
        <v>5.2992104742781189E-2</v>
      </c>
      <c r="Q7" s="18">
        <f t="shared" si="7"/>
        <v>0.84372364832305513</v>
      </c>
      <c r="R7" s="273">
        <f t="shared" si="1"/>
        <v>0.35469090362803279</v>
      </c>
      <c r="W7" s="273"/>
    </row>
    <row r="8" spans="1:23" x14ac:dyDescent="0.25">
      <c r="A8" t="s">
        <v>709</v>
      </c>
      <c r="B8" s="3" t="str">
        <f>VLOOKUP($A8,'Unit list'!$B$4:$D$176,3,0)</f>
        <v>Yorkshire and Humber</v>
      </c>
      <c r="C8" s="11">
        <f t="shared" si="2"/>
        <v>59</v>
      </c>
      <c r="D8" s="15">
        <v>85</v>
      </c>
      <c r="E8" s="179">
        <v>0.69411764705882351</v>
      </c>
      <c r="F8" s="179">
        <f t="shared" si="0"/>
        <v>0.69411764705882351</v>
      </c>
      <c r="G8" s="15">
        <f>IF(B8='Unit list'!$D$1,'7procesess'!D8,-1)</f>
        <v>-1</v>
      </c>
      <c r="H8" s="12">
        <f>IF(B8='Unit list'!$D$1,'7procesess'!F8,1.1)</f>
        <v>1.1000000000000001</v>
      </c>
      <c r="I8" s="15">
        <f>IF(A8='Unit list'!$A$1,'7procesess'!D8,-1)</f>
        <v>-1</v>
      </c>
      <c r="J8" s="12">
        <f>IF(A8='Unit list'!$A$1,'7procesess'!F8,1.1)</f>
        <v>1.1000000000000001</v>
      </c>
      <c r="K8" s="16"/>
      <c r="L8" s="11">
        <f t="shared" si="8"/>
        <v>6</v>
      </c>
      <c r="M8" s="17">
        <f t="shared" si="3"/>
        <v>6</v>
      </c>
      <c r="N8" s="18">
        <f t="shared" si="4"/>
        <v>0.10475958833732792</v>
      </c>
      <c r="O8" s="18">
        <f t="shared" si="5"/>
        <v>0.72080512436143129</v>
      </c>
      <c r="P8" s="18">
        <f t="shared" si="6"/>
        <v>6.0832122370725328E-2</v>
      </c>
      <c r="Q8" s="18">
        <f t="shared" si="7"/>
        <v>0.82345176633122208</v>
      </c>
      <c r="R8" s="273">
        <f t="shared" si="1"/>
        <v>0.35469090362803279</v>
      </c>
      <c r="W8" s="273"/>
    </row>
    <row r="9" spans="1:23" x14ac:dyDescent="0.25">
      <c r="A9" t="s">
        <v>710</v>
      </c>
      <c r="B9" s="3" t="str">
        <f>VLOOKUP($A9,'Unit list'!$B$4:$D$176,3,0)</f>
        <v>South Central</v>
      </c>
      <c r="C9" s="11">
        <f t="shared" si="2"/>
        <v>67</v>
      </c>
      <c r="D9" s="15">
        <v>180</v>
      </c>
      <c r="E9" s="179">
        <v>0.37222222222222223</v>
      </c>
      <c r="F9" s="179">
        <f t="shared" si="0"/>
        <v>0.37222222222222223</v>
      </c>
      <c r="G9" s="15">
        <f>IF(B9='Unit list'!$D$1,'7procesess'!D9,-1)</f>
        <v>-1</v>
      </c>
      <c r="H9" s="12">
        <f>IF(B9='Unit list'!$D$1,'7procesess'!F9,1.1)</f>
        <v>1.1000000000000001</v>
      </c>
      <c r="I9" s="15">
        <f>IF(A9='Unit list'!$A$1,'7procesess'!D9,-1)</f>
        <v>-1</v>
      </c>
      <c r="J9" s="12">
        <f>IF(A9='Unit list'!$A$1,'7procesess'!F9,1.1)</f>
        <v>1.1000000000000001</v>
      </c>
      <c r="K9" s="16"/>
      <c r="L9" s="11">
        <f>L8+1</f>
        <v>7</v>
      </c>
      <c r="M9" s="17">
        <f t="shared" si="3"/>
        <v>7</v>
      </c>
      <c r="N9" s="18">
        <f t="shared" si="4"/>
        <v>0.11429163410921481</v>
      </c>
      <c r="O9" s="18">
        <f t="shared" si="5"/>
        <v>0.70070745171182536</v>
      </c>
      <c r="P9" s="18">
        <f t="shared" si="6"/>
        <v>6.8050137329594015E-2</v>
      </c>
      <c r="Q9" s="18">
        <f t="shared" si="7"/>
        <v>0.80534921136219439</v>
      </c>
      <c r="R9" s="273">
        <f t="shared" si="1"/>
        <v>0.35469090362803279</v>
      </c>
      <c r="W9" s="273"/>
    </row>
    <row r="10" spans="1:23" x14ac:dyDescent="0.25">
      <c r="A10" t="s">
        <v>711</v>
      </c>
      <c r="B10" s="3" t="str">
        <f>VLOOKUP($A10,'Unit list'!$B$4:$D$176,3,0)</f>
        <v>North West</v>
      </c>
      <c r="C10" s="11">
        <f t="shared" si="2"/>
        <v>14.000000000000002</v>
      </c>
      <c r="D10" s="15">
        <v>41</v>
      </c>
      <c r="E10" s="179">
        <v>0.34146341463414637</v>
      </c>
      <c r="F10" s="179">
        <f t="shared" si="0"/>
        <v>0.34146341463414637</v>
      </c>
      <c r="G10" s="15">
        <f>IF(B10='Unit list'!$D$1,'7procesess'!D10,-1)</f>
        <v>-1</v>
      </c>
      <c r="H10" s="12">
        <f>IF(B10='Unit list'!$D$1,'7procesess'!F10,1.1)</f>
        <v>1.1000000000000001</v>
      </c>
      <c r="I10" s="15">
        <f>IF(A10='Unit list'!$A$1,'7procesess'!D10,-1)</f>
        <v>-1</v>
      </c>
      <c r="J10" s="12">
        <f>IF(A10='Unit list'!$A$1,'7procesess'!F10,1.1)</f>
        <v>1.1000000000000001</v>
      </c>
      <c r="K10" s="16"/>
      <c r="L10" s="11">
        <f t="shared" si="8"/>
        <v>8</v>
      </c>
      <c r="M10" s="17">
        <f t="shared" si="3"/>
        <v>8</v>
      </c>
      <c r="N10" s="18">
        <f t="shared" si="4"/>
        <v>0.12275599023015851</v>
      </c>
      <c r="O10" s="18">
        <f t="shared" si="5"/>
        <v>0.6834389482234261</v>
      </c>
      <c r="P10" s="18">
        <f t="shared" si="6"/>
        <v>7.4726317135733161E-2</v>
      </c>
      <c r="Q10" s="18">
        <f t="shared" si="7"/>
        <v>0.78906386014137675</v>
      </c>
      <c r="R10" s="273">
        <f t="shared" si="1"/>
        <v>0.35469090362803279</v>
      </c>
      <c r="W10" s="273"/>
    </row>
    <row r="11" spans="1:23" x14ac:dyDescent="0.25">
      <c r="A11" t="s">
        <v>712</v>
      </c>
      <c r="B11" s="3" t="str">
        <f>VLOOKUP($A11,'Unit list'!$B$4:$D$176,3,0)</f>
        <v>East of England</v>
      </c>
      <c r="C11" s="11">
        <f t="shared" si="2"/>
        <v>9</v>
      </c>
      <c r="D11" s="15">
        <v>51</v>
      </c>
      <c r="E11" s="179">
        <v>0.17647058823529413</v>
      </c>
      <c r="F11" s="179">
        <f t="shared" si="0"/>
        <v>0.17647058823529413</v>
      </c>
      <c r="G11" s="15">
        <f>IF(B11='Unit list'!$D$1,'7procesess'!D11,-1)</f>
        <v>51</v>
      </c>
      <c r="H11" s="12">
        <f>IF(B11='Unit list'!$D$1,'7procesess'!F11,1.1)</f>
        <v>0.17647058823529413</v>
      </c>
      <c r="I11" s="15">
        <f>IF(A11='Unit list'!$A$1,'7procesess'!D11,-1)</f>
        <v>-1</v>
      </c>
      <c r="J11" s="12">
        <f>IF(A11='Unit list'!$A$1,'7procesess'!F11,1.1)</f>
        <v>1.1000000000000001</v>
      </c>
      <c r="K11" s="16"/>
      <c r="L11" s="11">
        <f t="shared" si="8"/>
        <v>9</v>
      </c>
      <c r="M11" s="17">
        <f t="shared" si="3"/>
        <v>9</v>
      </c>
      <c r="N11" s="18">
        <f t="shared" si="4"/>
        <v>0.13034176090229205</v>
      </c>
      <c r="O11" s="18">
        <f t="shared" si="5"/>
        <v>0.66840389899859265</v>
      </c>
      <c r="P11" s="18">
        <f t="shared" si="6"/>
        <v>8.0926880054741399E-2</v>
      </c>
      <c r="Q11" s="18">
        <f t="shared" si="7"/>
        <v>0.7743177429638386</v>
      </c>
      <c r="R11" s="273">
        <f t="shared" si="1"/>
        <v>0.35469090362803279</v>
      </c>
      <c r="W11" s="273"/>
    </row>
    <row r="12" spans="1:23" x14ac:dyDescent="0.25">
      <c r="A12" t="s">
        <v>713</v>
      </c>
      <c r="B12" s="3" t="str">
        <f>VLOOKUP($A12,'Unit list'!$B$4:$D$176,3,0)</f>
        <v>Wales</v>
      </c>
      <c r="C12" s="11">
        <f t="shared" si="2"/>
        <v>24</v>
      </c>
      <c r="D12" s="15">
        <v>61</v>
      </c>
      <c r="E12" s="179">
        <v>0.39344262295081966</v>
      </c>
      <c r="F12" s="179">
        <f t="shared" si="0"/>
        <v>0.39344262295081966</v>
      </c>
      <c r="G12" s="15">
        <f>IF(B12='Unit list'!$D$1,'7procesess'!D12,-1)</f>
        <v>-1</v>
      </c>
      <c r="H12" s="12">
        <f>IF(B12='Unit list'!$D$1,'7procesess'!F12,1.1)</f>
        <v>1.1000000000000001</v>
      </c>
      <c r="I12" s="15">
        <f>IF(A12='Unit list'!$A$1,'7procesess'!D12,-1)</f>
        <v>-1</v>
      </c>
      <c r="J12" s="12">
        <f>IF(A12='Unit list'!$A$1,'7procesess'!F12,1.1)</f>
        <v>1.1000000000000001</v>
      </c>
      <c r="K12" s="16"/>
      <c r="L12" s="11">
        <f t="shared" si="8"/>
        <v>10</v>
      </c>
      <c r="M12" s="17">
        <f t="shared" si="3"/>
        <v>10</v>
      </c>
      <c r="N12" s="18">
        <f t="shared" si="4"/>
        <v>0.13719381124035443</v>
      </c>
      <c r="O12" s="18">
        <f t="shared" si="5"/>
        <v>0.65516703334225346</v>
      </c>
      <c r="P12" s="18">
        <f t="shared" si="6"/>
        <v>8.6707094046172051E-2</v>
      </c>
      <c r="Q12" s="18">
        <f t="shared" si="7"/>
        <v>0.76088825871450372</v>
      </c>
      <c r="R12" s="273">
        <f t="shared" si="1"/>
        <v>0.35469090362803279</v>
      </c>
      <c r="W12" s="273"/>
    </row>
    <row r="13" spans="1:23" x14ac:dyDescent="0.25">
      <c r="A13" t="s">
        <v>714</v>
      </c>
      <c r="B13" s="3" t="str">
        <f>VLOOKUP($A13,'Unit list'!$B$4:$D$176,3,0)</f>
        <v>London and South East</v>
      </c>
      <c r="C13" s="182">
        <f t="shared" si="2"/>
        <v>18</v>
      </c>
      <c r="D13" s="15">
        <v>52</v>
      </c>
      <c r="E13" s="179">
        <v>0.34615384615384615</v>
      </c>
      <c r="F13" s="179">
        <f t="shared" si="0"/>
        <v>0.34615384615384615</v>
      </c>
      <c r="G13" s="15">
        <f>IF(B13='Unit list'!$D$1,'7procesess'!D13,-1)</f>
        <v>-1</v>
      </c>
      <c r="H13" s="12">
        <f>IF(B13='Unit list'!$D$1,'7procesess'!F13,1.1)</f>
        <v>1.1000000000000001</v>
      </c>
      <c r="I13" s="15">
        <f>IF(A13='Unit list'!$A$1,'7procesess'!D13,-1)</f>
        <v>-1</v>
      </c>
      <c r="J13" s="12">
        <f>IF(A13='Unit list'!$A$1,'7procesess'!F13,1.1)</f>
        <v>1.1000000000000001</v>
      </c>
      <c r="K13" s="16"/>
      <c r="L13" s="11">
        <f t="shared" si="8"/>
        <v>11</v>
      </c>
      <c r="M13" s="17">
        <f t="shared" si="3"/>
        <v>11</v>
      </c>
      <c r="N13" s="18">
        <f t="shared" si="4"/>
        <v>0.14342531910647974</v>
      </c>
      <c r="O13" s="18">
        <f t="shared" si="5"/>
        <v>0.64340222835681382</v>
      </c>
      <c r="P13" s="18">
        <f t="shared" si="6"/>
        <v>9.2113519107342293E-2</v>
      </c>
      <c r="Q13" s="18">
        <f t="shared" si="7"/>
        <v>0.74859486605179038</v>
      </c>
      <c r="R13" s="273">
        <f t="shared" si="1"/>
        <v>0.35469090362803279</v>
      </c>
      <c r="W13" s="273"/>
    </row>
    <row r="14" spans="1:23" x14ac:dyDescent="0.25">
      <c r="A14" t="s">
        <v>715</v>
      </c>
      <c r="B14" s="3" t="str">
        <f>VLOOKUP($A14,'Unit list'!$B$4:$D$176,3,0)</f>
        <v>London and South East</v>
      </c>
      <c r="C14" s="182">
        <f t="shared" si="2"/>
        <v>9.0000000000000018</v>
      </c>
      <c r="D14" s="15">
        <v>27</v>
      </c>
      <c r="E14" s="179">
        <v>0.33333333333333337</v>
      </c>
      <c r="F14" s="179">
        <f t="shared" si="0"/>
        <v>0.33333333333333337</v>
      </c>
      <c r="G14" s="15">
        <f>IF(B14='Unit list'!$D$1,'7procesess'!D14,-1)</f>
        <v>-1</v>
      </c>
      <c r="H14" s="12">
        <f>IF(B14='Unit list'!$D$1,'7procesess'!F14,1.1)</f>
        <v>1.1000000000000001</v>
      </c>
      <c r="I14" s="15">
        <f>IF(A14='Unit list'!$A$1,'7procesess'!D14,-1)</f>
        <v>-1</v>
      </c>
      <c r="J14" s="12">
        <f>IF(A14='Unit list'!$A$1,'7procesess'!F14,1.1)</f>
        <v>1.1000000000000001</v>
      </c>
      <c r="K14" s="16"/>
      <c r="L14" s="11">
        <f t="shared" si="8"/>
        <v>12</v>
      </c>
      <c r="M14" s="17">
        <f t="shared" si="3"/>
        <v>12</v>
      </c>
      <c r="N14" s="18">
        <f t="shared" si="4"/>
        <v>0.14912621478587695</v>
      </c>
      <c r="O14" s="18">
        <f t="shared" si="5"/>
        <v>0.63285985726187477</v>
      </c>
      <c r="P14" s="18">
        <f t="shared" si="6"/>
        <v>9.7185709650479929E-2</v>
      </c>
      <c r="Q14" s="18">
        <f t="shared" si="7"/>
        <v>0.73728946607418122</v>
      </c>
      <c r="R14" s="273">
        <f t="shared" si="1"/>
        <v>0.35469090362803279</v>
      </c>
      <c r="W14" s="273"/>
    </row>
    <row r="15" spans="1:23" x14ac:dyDescent="0.25">
      <c r="A15" t="s">
        <v>716</v>
      </c>
      <c r="B15" s="3" t="str">
        <f>VLOOKUP($A15,'Unit list'!$B$4:$D$176,3,0)</f>
        <v>North West</v>
      </c>
      <c r="C15" s="182">
        <f t="shared" si="2"/>
        <v>6</v>
      </c>
      <c r="D15" s="15">
        <v>49</v>
      </c>
      <c r="E15" s="179">
        <v>0.12244897959183673</v>
      </c>
      <c r="F15" s="179">
        <f t="shared" si="0"/>
        <v>0.12244897959183673</v>
      </c>
      <c r="G15" s="15">
        <f>IF(B15='Unit list'!$D$1,'7procesess'!D15,-1)</f>
        <v>-1</v>
      </c>
      <c r="H15" s="12">
        <f>IF(B15='Unit list'!$D$1,'7procesess'!F15,1.1)</f>
        <v>1.1000000000000001</v>
      </c>
      <c r="I15" s="15">
        <f>IF(A15='Unit list'!$A$1,'7procesess'!D15,-1)</f>
        <v>-1</v>
      </c>
      <c r="J15" s="12">
        <f>IF(A15='Unit list'!$A$1,'7procesess'!F15,1.1)</f>
        <v>1.1000000000000001</v>
      </c>
      <c r="K15" s="16"/>
      <c r="L15" s="11">
        <f t="shared" si="8"/>
        <v>13</v>
      </c>
      <c r="M15" s="17">
        <f t="shared" si="3"/>
        <v>13</v>
      </c>
      <c r="N15" s="18">
        <f t="shared" si="4"/>
        <v>0.15436901580227874</v>
      </c>
      <c r="O15" s="18">
        <f t="shared" si="5"/>
        <v>0.62334528984297533</v>
      </c>
      <c r="P15" s="18">
        <f t="shared" si="6"/>
        <v>0.10195752476998898</v>
      </c>
      <c r="Q15" s="18">
        <f t="shared" si="7"/>
        <v>0.72684932898631227</v>
      </c>
      <c r="R15" s="273">
        <f t="shared" si="1"/>
        <v>0.35469090362803279</v>
      </c>
      <c r="W15" s="273"/>
    </row>
    <row r="16" spans="1:23" x14ac:dyDescent="0.25">
      <c r="A16" t="s">
        <v>717</v>
      </c>
      <c r="B16" s="3" t="str">
        <f>VLOOKUP($A16,'Unit list'!$B$4:$D$176,3,0)</f>
        <v>Yorkshire and Humber</v>
      </c>
      <c r="C16" s="182">
        <f t="shared" si="2"/>
        <v>14.000000000000002</v>
      </c>
      <c r="D16" s="15">
        <v>25</v>
      </c>
      <c r="E16" s="179">
        <v>0.56000000000000005</v>
      </c>
      <c r="F16" s="179">
        <f t="shared" si="0"/>
        <v>0.56000000000000005</v>
      </c>
      <c r="G16" s="15">
        <f>IF(B16='Unit list'!$D$1,'7procesess'!D16,-1)</f>
        <v>-1</v>
      </c>
      <c r="H16" s="12">
        <f>IF(B16='Unit list'!$D$1,'7procesess'!F16,1.1)</f>
        <v>1.1000000000000001</v>
      </c>
      <c r="I16" s="15">
        <f>IF(A16='Unit list'!$A$1,'7procesess'!D16,-1)</f>
        <v>-1</v>
      </c>
      <c r="J16" s="12">
        <f>IF(A16='Unit list'!$A$1,'7procesess'!F16,1.1)</f>
        <v>1.1000000000000001</v>
      </c>
      <c r="K16" s="16"/>
      <c r="L16" s="11">
        <f t="shared" si="8"/>
        <v>14</v>
      </c>
      <c r="M16" s="17">
        <f t="shared" si="3"/>
        <v>14</v>
      </c>
      <c r="N16" s="18">
        <f t="shared" si="4"/>
        <v>0.15921295930007745</v>
      </c>
      <c r="O16" s="18">
        <f t="shared" si="5"/>
        <v>0.61470431798297687</v>
      </c>
      <c r="P16" s="18">
        <f t="shared" si="6"/>
        <v>0.10645814928250083</v>
      </c>
      <c r="Q16" s="18">
        <f t="shared" si="7"/>
        <v>0.71717180891373533</v>
      </c>
      <c r="R16" s="273">
        <f t="shared" si="1"/>
        <v>0.35469090362803279</v>
      </c>
      <c r="W16" s="273"/>
    </row>
    <row r="17" spans="1:23" x14ac:dyDescent="0.25">
      <c r="A17" t="s">
        <v>718</v>
      </c>
      <c r="B17" s="3" t="str">
        <f>VLOOKUP($A17,'Unit list'!$B$4:$D$176,3,0)</f>
        <v>South Central</v>
      </c>
      <c r="C17" s="182">
        <f t="shared" si="2"/>
        <v>32</v>
      </c>
      <c r="D17" s="15">
        <v>41</v>
      </c>
      <c r="E17" s="179">
        <v>0.78048780487804881</v>
      </c>
      <c r="F17" s="179">
        <f t="shared" si="0"/>
        <v>0.78048780487804881</v>
      </c>
      <c r="G17" s="15">
        <f>IF(B17='Unit list'!$D$1,'7procesess'!D17,-1)</f>
        <v>-1</v>
      </c>
      <c r="H17" s="12">
        <f>IF(B17='Unit list'!$D$1,'7procesess'!F17,1.1)</f>
        <v>1.1000000000000001</v>
      </c>
      <c r="I17" s="15">
        <f>IF(A17='Unit list'!$A$1,'7procesess'!D17,-1)</f>
        <v>-1</v>
      </c>
      <c r="J17" s="12">
        <f>IF(A17='Unit list'!$A$1,'7procesess'!F17,1.1)</f>
        <v>1.1000000000000001</v>
      </c>
      <c r="K17" s="16"/>
      <c r="L17" s="11">
        <f t="shared" si="8"/>
        <v>15</v>
      </c>
      <c r="M17" s="17">
        <f t="shared" si="3"/>
        <v>15</v>
      </c>
      <c r="N17" s="18">
        <f t="shared" si="4"/>
        <v>0.16370699114649945</v>
      </c>
      <c r="O17" s="18">
        <f t="shared" si="5"/>
        <v>0.60681302261498815</v>
      </c>
      <c r="P17" s="18">
        <f t="shared" si="6"/>
        <v>0.11071289838614069</v>
      </c>
      <c r="Q17" s="18">
        <f t="shared" si="7"/>
        <v>0.70817033808515173</v>
      </c>
      <c r="R17" s="273">
        <f t="shared" si="1"/>
        <v>0.35469090362803279</v>
      </c>
      <c r="W17" s="273"/>
    </row>
    <row r="18" spans="1:23" x14ac:dyDescent="0.25">
      <c r="A18" t="s">
        <v>719</v>
      </c>
      <c r="B18" s="3" t="str">
        <f>VLOOKUP($A18,'Unit list'!$B$4:$D$176,3,0)</f>
        <v>London and South East</v>
      </c>
      <c r="C18" s="182">
        <f t="shared" si="2"/>
        <v>12.999999999999998</v>
      </c>
      <c r="D18" s="15">
        <v>69</v>
      </c>
      <c r="E18" s="179">
        <v>0.18840579710144925</v>
      </c>
      <c r="F18" s="179">
        <f t="shared" si="0"/>
        <v>0.18840579710144925</v>
      </c>
      <c r="G18" s="15">
        <f>IF(B18='Unit list'!$D$1,'7procesess'!D18,-1)</f>
        <v>-1</v>
      </c>
      <c r="H18" s="12">
        <f>IF(B18='Unit list'!$D$1,'7procesess'!F18,1.1)</f>
        <v>1.1000000000000001</v>
      </c>
      <c r="I18" s="15">
        <f>IF(A18='Unit list'!$A$1,'7procesess'!D18,-1)</f>
        <v>-1</v>
      </c>
      <c r="J18" s="12">
        <f>IF(A18='Unit list'!$A$1,'7procesess'!F18,1.1)</f>
        <v>1.1000000000000001</v>
      </c>
      <c r="K18" s="16"/>
      <c r="L18" s="11">
        <f t="shared" si="8"/>
        <v>16</v>
      </c>
      <c r="M18" s="17">
        <f t="shared" si="3"/>
        <v>16</v>
      </c>
      <c r="N18" s="18">
        <f t="shared" si="4"/>
        <v>0.16789196873228981</v>
      </c>
      <c r="O18" s="18">
        <f t="shared" si="5"/>
        <v>0.5995705705557699</v>
      </c>
      <c r="P18" s="18">
        <f t="shared" si="6"/>
        <v>0.11474385833938888</v>
      </c>
      <c r="Q18" s="18">
        <f t="shared" si="7"/>
        <v>0.69977135116295075</v>
      </c>
      <c r="R18" s="273">
        <f t="shared" si="1"/>
        <v>0.35469090362803279</v>
      </c>
      <c r="W18" s="273"/>
    </row>
    <row r="19" spans="1:23" x14ac:dyDescent="0.25">
      <c r="A19" t="s">
        <v>720</v>
      </c>
      <c r="B19" s="3" t="str">
        <f>VLOOKUP($A19,'Unit list'!$B$4:$D$176,3,0)</f>
        <v>East of England</v>
      </c>
      <c r="C19" s="182">
        <f t="shared" si="2"/>
        <v>5.0000000000000009</v>
      </c>
      <c r="D19" s="15">
        <v>102</v>
      </c>
      <c r="E19" s="179">
        <v>4.9019607843137261E-2</v>
      </c>
      <c r="F19" s="179">
        <f t="shared" si="0"/>
        <v>4.9019607843137261E-2</v>
      </c>
      <c r="G19" s="15">
        <f>IF(B19='Unit list'!$D$1,'7procesess'!D19,-1)</f>
        <v>102</v>
      </c>
      <c r="H19" s="12">
        <f>IF(B19='Unit list'!$D$1,'7procesess'!F19,1.1)</f>
        <v>4.9019607843137261E-2</v>
      </c>
      <c r="I19" s="15">
        <f>IF(A19='Unit list'!$A$1,'7procesess'!D19,-1)</f>
        <v>-1</v>
      </c>
      <c r="J19" s="12">
        <f>IF(A19='Unit list'!$A$1,'7procesess'!F19,1.1)</f>
        <v>1.1000000000000001</v>
      </c>
      <c r="K19" s="16"/>
      <c r="L19" s="11">
        <f t="shared" si="8"/>
        <v>17</v>
      </c>
      <c r="M19" s="17">
        <f t="shared" si="3"/>
        <v>17</v>
      </c>
      <c r="N19" s="18">
        <f t="shared" si="4"/>
        <v>0.17180231145372959</v>
      </c>
      <c r="O19" s="18">
        <f t="shared" si="5"/>
        <v>0.59289399258488507</v>
      </c>
      <c r="P19" s="18">
        <f t="shared" si="6"/>
        <v>0.11857040139892772</v>
      </c>
      <c r="Q19" s="18">
        <f t="shared" si="7"/>
        <v>0.69191189575151046</v>
      </c>
      <c r="R19" s="273">
        <f t="shared" si="1"/>
        <v>0.35469090362803279</v>
      </c>
      <c r="W19" s="273"/>
    </row>
    <row r="20" spans="1:23" x14ac:dyDescent="0.25">
      <c r="A20" t="s">
        <v>721</v>
      </c>
      <c r="B20" s="3" t="str">
        <f>VLOOKUP($A20,'Unit list'!$B$4:$D$176,3,0)</f>
        <v>Yorkshire and Humber</v>
      </c>
      <c r="C20" s="182">
        <f t="shared" si="2"/>
        <v>32.000000000000007</v>
      </c>
      <c r="D20" s="15">
        <v>56</v>
      </c>
      <c r="E20" s="179">
        <v>0.57142857142857151</v>
      </c>
      <c r="F20" s="179">
        <f t="shared" si="0"/>
        <v>0.57142857142857151</v>
      </c>
      <c r="G20" s="15">
        <f>IF(B20='Unit list'!$D$1,'7procesess'!D20,-1)</f>
        <v>-1</v>
      </c>
      <c r="H20" s="12">
        <f>IF(B20='Unit list'!$D$1,'7procesess'!F20,1.1)</f>
        <v>1.1000000000000001</v>
      </c>
      <c r="I20" s="15">
        <f>IF(A20='Unit list'!$A$1,'7procesess'!D20,-1)</f>
        <v>-1</v>
      </c>
      <c r="J20" s="12">
        <f>IF(A20='Unit list'!$A$1,'7procesess'!F20,1.1)</f>
        <v>1.1000000000000001</v>
      </c>
      <c r="K20" s="16"/>
      <c r="L20" s="11">
        <f t="shared" si="8"/>
        <v>18</v>
      </c>
      <c r="M20" s="17">
        <f t="shared" si="3"/>
        <v>18</v>
      </c>
      <c r="N20" s="18">
        <f t="shared" si="4"/>
        <v>0.17546725586355594</v>
      </c>
      <c r="O20" s="18">
        <f t="shared" si="5"/>
        <v>0.58671433104712911</v>
      </c>
      <c r="P20" s="18">
        <f t="shared" si="6"/>
        <v>0.12220960329174133</v>
      </c>
      <c r="Q20" s="18">
        <f t="shared" si="7"/>
        <v>0.68453775587916454</v>
      </c>
      <c r="R20" s="273">
        <f t="shared" si="1"/>
        <v>0.35469090362803279</v>
      </c>
      <c r="W20" s="273"/>
    </row>
    <row r="21" spans="1:23" x14ac:dyDescent="0.25">
      <c r="A21" t="s">
        <v>722</v>
      </c>
      <c r="B21" s="3" t="str">
        <f>VLOOKUP($A21,'Unit list'!$B$4:$D$176,3,0)</f>
        <v>South Central</v>
      </c>
      <c r="C21" s="182">
        <f t="shared" si="2"/>
        <v>41</v>
      </c>
      <c r="D21" s="15">
        <v>79</v>
      </c>
      <c r="E21" s="179">
        <v>0.51898734177215189</v>
      </c>
      <c r="F21" s="179">
        <f t="shared" si="0"/>
        <v>0.51898734177215189</v>
      </c>
      <c r="G21" s="15">
        <f>IF(B21='Unit list'!$D$1,'7procesess'!D21,-1)</f>
        <v>-1</v>
      </c>
      <c r="H21" s="12">
        <f>IF(B21='Unit list'!$D$1,'7procesess'!F21,1.1)</f>
        <v>1.1000000000000001</v>
      </c>
      <c r="I21" s="15">
        <f>IF(A21='Unit list'!$A$1,'7procesess'!D21,-1)</f>
        <v>-1</v>
      </c>
      <c r="J21" s="12">
        <f>IF(A21='Unit list'!$A$1,'7procesess'!F21,1.1)</f>
        <v>1.1000000000000001</v>
      </c>
      <c r="K21" s="16"/>
      <c r="L21" s="11">
        <f t="shared" si="8"/>
        <v>19</v>
      </c>
      <c r="M21" s="17">
        <f t="shared" si="3"/>
        <v>19</v>
      </c>
      <c r="N21" s="18">
        <f t="shared" si="4"/>
        <v>0.17891182303936659</v>
      </c>
      <c r="O21" s="18">
        <f t="shared" si="5"/>
        <v>0.5809737528888087</v>
      </c>
      <c r="P21" s="18">
        <f t="shared" si="6"/>
        <v>0.12567658438345539</v>
      </c>
      <c r="Q21" s="18">
        <f t="shared" si="7"/>
        <v>0.6776019636696835</v>
      </c>
      <c r="R21" s="273">
        <f t="shared" si="1"/>
        <v>0.35469090362803279</v>
      </c>
      <c r="W21" s="273"/>
    </row>
    <row r="22" spans="1:23" x14ac:dyDescent="0.25">
      <c r="A22" t="s">
        <v>723</v>
      </c>
      <c r="B22" s="3" t="str">
        <f>VLOOKUP($A22,'Unit list'!$B$4:$D$176,3,0)</f>
        <v>North East</v>
      </c>
      <c r="C22" s="182">
        <f t="shared" si="2"/>
        <v>1</v>
      </c>
      <c r="D22" s="15">
        <v>22</v>
      </c>
      <c r="E22" s="179">
        <v>4.5454545454545456E-2</v>
      </c>
      <c r="F22" s="179">
        <f t="shared" si="0"/>
        <v>1.1000000000000001</v>
      </c>
      <c r="G22" s="15">
        <f>IF(B22='Unit list'!$D$1,'7procesess'!D22,-1)</f>
        <v>-1</v>
      </c>
      <c r="H22" s="12">
        <f>IF(B22='Unit list'!$D$1,'7procesess'!F22,1.1)</f>
        <v>1.1000000000000001</v>
      </c>
      <c r="I22" s="15">
        <f>IF(A22='Unit list'!$A$1,'7procesess'!D22,-1)</f>
        <v>-1</v>
      </c>
      <c r="J22" s="12">
        <f>IF(A22='Unit list'!$A$1,'7procesess'!F22,1.1)</f>
        <v>1.1000000000000001</v>
      </c>
      <c r="K22" s="16"/>
      <c r="L22" s="11">
        <f t="shared" si="8"/>
        <v>20</v>
      </c>
      <c r="M22" s="17">
        <f t="shared" si="3"/>
        <v>20</v>
      </c>
      <c r="N22" s="18">
        <f t="shared" si="4"/>
        <v>0.18215757324314397</v>
      </c>
      <c r="O22" s="18">
        <f t="shared" si="5"/>
        <v>0.57562335537552956</v>
      </c>
      <c r="P22" s="18">
        <f t="shared" si="6"/>
        <v>0.12898479055875187</v>
      </c>
      <c r="Q22" s="18">
        <f t="shared" si="7"/>
        <v>0.67106360808298415</v>
      </c>
      <c r="R22" s="273">
        <f t="shared" si="1"/>
        <v>0.35469090362803279</v>
      </c>
      <c r="W22" s="273"/>
    </row>
    <row r="23" spans="1:23" x14ac:dyDescent="0.25">
      <c r="A23" t="s">
        <v>724</v>
      </c>
      <c r="B23" s="3" t="str">
        <f>VLOOKUP($A23,'Unit list'!$B$4:$D$176,3,0)</f>
        <v>London and South East</v>
      </c>
      <c r="C23" s="182">
        <f t="shared" si="2"/>
        <v>0</v>
      </c>
      <c r="D23" s="15">
        <v>71</v>
      </c>
      <c r="E23" s="179">
        <v>0</v>
      </c>
      <c r="F23" s="179">
        <f t="shared" si="0"/>
        <v>0</v>
      </c>
      <c r="G23" s="15">
        <f>IF(B23='Unit list'!$D$1,'7procesess'!D23,-1)</f>
        <v>-1</v>
      </c>
      <c r="H23" s="12">
        <f>IF(B23='Unit list'!$D$1,'7procesess'!F23,1.1)</f>
        <v>1.1000000000000001</v>
      </c>
      <c r="I23" s="15">
        <f>IF(A23='Unit list'!$A$1,'7procesess'!D23,-1)</f>
        <v>-1</v>
      </c>
      <c r="J23" s="12">
        <f>IF(A23='Unit list'!$A$1,'7procesess'!F23,1.1)</f>
        <v>1.1000000000000001</v>
      </c>
      <c r="K23" s="16"/>
      <c r="L23" s="11">
        <f t="shared" si="8"/>
        <v>21</v>
      </c>
      <c r="M23" s="17">
        <f t="shared" si="3"/>
        <v>21</v>
      </c>
      <c r="N23" s="18">
        <f t="shared" si="4"/>
        <v>0.18522320117253194</v>
      </c>
      <c r="O23" s="18">
        <f t="shared" si="5"/>
        <v>0.57062147677868802</v>
      </c>
      <c r="P23" s="18">
        <f t="shared" si="6"/>
        <v>0.1321462260606649</v>
      </c>
      <c r="Q23" s="18">
        <f t="shared" si="7"/>
        <v>0.66488687335580265</v>
      </c>
      <c r="R23" s="273">
        <f t="shared" si="1"/>
        <v>0.35469090362803279</v>
      </c>
      <c r="W23" s="273"/>
    </row>
    <row r="24" spans="1:23" x14ac:dyDescent="0.25">
      <c r="A24" t="s">
        <v>725</v>
      </c>
      <c r="B24" s="3" t="str">
        <f>VLOOKUP($A24,'Unit list'!$B$4:$D$176,3,0)</f>
        <v>London and South East</v>
      </c>
      <c r="C24" s="182">
        <f t="shared" si="2"/>
        <v>53</v>
      </c>
      <c r="D24" s="15">
        <v>150</v>
      </c>
      <c r="E24" s="179">
        <v>0.35333333333333333</v>
      </c>
      <c r="F24" s="179">
        <f t="shared" si="0"/>
        <v>0.35333333333333333</v>
      </c>
      <c r="G24" s="15">
        <f>IF(B24='Unit list'!$D$1,'7procesess'!D24,-1)</f>
        <v>-1</v>
      </c>
      <c r="H24" s="12">
        <f>IF(B24='Unit list'!$D$1,'7procesess'!F24,1.1)</f>
        <v>1.1000000000000001</v>
      </c>
      <c r="I24" s="15">
        <f>IF(A24='Unit list'!$A$1,'7procesess'!D24,-1)</f>
        <v>-1</v>
      </c>
      <c r="J24" s="12">
        <f>IF(A24='Unit list'!$A$1,'7procesess'!F24,1.1)</f>
        <v>1.1000000000000001</v>
      </c>
      <c r="K24" s="16"/>
      <c r="L24" s="11">
        <f t="shared" si="8"/>
        <v>22</v>
      </c>
      <c r="M24" s="17">
        <f t="shared" si="3"/>
        <v>22</v>
      </c>
      <c r="N24" s="18">
        <f t="shared" si="4"/>
        <v>0.18812501023354225</v>
      </c>
      <c r="O24" s="18">
        <f t="shared" si="5"/>
        <v>0.56593238055227113</v>
      </c>
      <c r="P24" s="18">
        <f t="shared" si="6"/>
        <v>0.13517164774354962</v>
      </c>
      <c r="Q24" s="18">
        <f t="shared" si="7"/>
        <v>0.65904025675870936</v>
      </c>
      <c r="R24" s="273">
        <f t="shared" si="1"/>
        <v>0.35469090362803279</v>
      </c>
      <c r="W24" s="273"/>
    </row>
    <row r="25" spans="1:23" x14ac:dyDescent="0.25">
      <c r="A25" t="s">
        <v>726</v>
      </c>
      <c r="B25" s="3" t="str">
        <f>VLOOKUP($A25,'Unit list'!$B$4:$D$176,3,0)</f>
        <v>Yorkshire and Humber</v>
      </c>
      <c r="C25" s="182">
        <f t="shared" si="2"/>
        <v>0</v>
      </c>
      <c r="D25" s="15">
        <v>126</v>
      </c>
      <c r="E25" s="179">
        <v>0</v>
      </c>
      <c r="F25" s="12">
        <f t="shared" si="0"/>
        <v>0</v>
      </c>
      <c r="G25" s="15">
        <f>IF(B25='Unit list'!$D$1,'7procesess'!D25,-1)</f>
        <v>-1</v>
      </c>
      <c r="H25" s="12">
        <f>IF(B25='Unit list'!$D$1,'7procesess'!F25,1.1)</f>
        <v>1.1000000000000001</v>
      </c>
      <c r="I25" s="15">
        <f>IF(A25='Unit list'!$A$1,'7procesess'!D25,-1)</f>
        <v>-1</v>
      </c>
      <c r="J25" s="12">
        <f>IF(A25='Unit list'!$A$1,'7procesess'!F25,1.1)</f>
        <v>1.1000000000000001</v>
      </c>
      <c r="K25" s="16"/>
      <c r="L25" s="11">
        <f t="shared" si="8"/>
        <v>23</v>
      </c>
      <c r="M25" s="17">
        <f t="shared" si="3"/>
        <v>23</v>
      </c>
      <c r="N25" s="18">
        <f t="shared" si="4"/>
        <v>0.19087729393473962</v>
      </c>
      <c r="O25" s="18">
        <f t="shared" si="5"/>
        <v>0.56152521942496214</v>
      </c>
      <c r="P25" s="18">
        <f t="shared" si="6"/>
        <v>0.13807072810430485</v>
      </c>
      <c r="Q25" s="18">
        <f t="shared" si="7"/>
        <v>0.65349592758628594</v>
      </c>
      <c r="R25" s="273">
        <f t="shared" si="1"/>
        <v>0.35469090362803279</v>
      </c>
      <c r="W25" s="273"/>
    </row>
    <row r="26" spans="1:23" x14ac:dyDescent="0.25">
      <c r="A26" t="s">
        <v>727</v>
      </c>
      <c r="B26" s="3" t="str">
        <f>VLOOKUP($A26,'Unit list'!$B$4:$D$176,3,0)</f>
        <v>North East</v>
      </c>
      <c r="C26" s="182">
        <f t="shared" si="2"/>
        <v>9</v>
      </c>
      <c r="D26" s="15">
        <v>25</v>
      </c>
      <c r="E26" s="179">
        <v>0.36</v>
      </c>
      <c r="F26" s="12">
        <f t="shared" si="0"/>
        <v>0.36</v>
      </c>
      <c r="G26" s="15">
        <f>IF(B26='Unit list'!$D$1,'7procesess'!D26,-1)</f>
        <v>-1</v>
      </c>
      <c r="H26" s="12">
        <f>IF(B26='Unit list'!$D$1,'7procesess'!F26,1.1)</f>
        <v>1.1000000000000001</v>
      </c>
      <c r="I26" s="15">
        <f>IF(A26='Unit list'!$A$1,'7procesess'!D26,-1)</f>
        <v>-1</v>
      </c>
      <c r="J26" s="12">
        <f>IF(A26='Unit list'!$A$1,'7procesess'!F26,1.1)</f>
        <v>1.1000000000000001</v>
      </c>
      <c r="K26" s="16"/>
      <c r="L26" s="11">
        <f t="shared" si="8"/>
        <v>24</v>
      </c>
      <c r="M26" s="17">
        <f t="shared" si="3"/>
        <v>24</v>
      </c>
      <c r="N26" s="18">
        <f t="shared" si="4"/>
        <v>0.19349264521633722</v>
      </c>
      <c r="O26" s="18">
        <f t="shared" si="5"/>
        <v>0.55737321182876132</v>
      </c>
      <c r="P26" s="18">
        <f t="shared" si="6"/>
        <v>0.14085219287613843</v>
      </c>
      <c r="Q26" s="18">
        <f t="shared" si="7"/>
        <v>0.64822919830901371</v>
      </c>
      <c r="R26" s="273">
        <f t="shared" si="1"/>
        <v>0.35469090362803279</v>
      </c>
      <c r="W26" s="273"/>
    </row>
    <row r="27" spans="1:23" x14ac:dyDescent="0.25">
      <c r="A27" t="s">
        <v>728</v>
      </c>
      <c r="B27" s="3" t="str">
        <f>VLOOKUP($A27,'Unit list'!$B$4:$D$176,3,0)</f>
        <v>South Central</v>
      </c>
      <c r="C27" s="182">
        <f t="shared" si="2"/>
        <v>20.000000000000004</v>
      </c>
      <c r="D27" s="15">
        <v>51</v>
      </c>
      <c r="E27" s="179">
        <v>0.39215686274509809</v>
      </c>
      <c r="F27" s="12">
        <f t="shared" si="0"/>
        <v>0.39215686274509809</v>
      </c>
      <c r="G27" s="15">
        <f>IF(B27='Unit list'!$D$1,'7procesess'!D27,-1)</f>
        <v>-1</v>
      </c>
      <c r="H27" s="12">
        <f>IF(B27='Unit list'!$D$1,'7procesess'!F27,1.1)</f>
        <v>1.1000000000000001</v>
      </c>
      <c r="I27" s="15">
        <f>IF(A27='Unit list'!$A$1,'7procesess'!D27,-1)</f>
        <v>-1</v>
      </c>
      <c r="J27" s="12">
        <f>IF(A27='Unit list'!$A$1,'7procesess'!F27,1.1)</f>
        <v>1.1000000000000001</v>
      </c>
      <c r="K27" s="16"/>
      <c r="L27" s="11">
        <f t="shared" si="8"/>
        <v>25</v>
      </c>
      <c r="M27" s="17">
        <f t="shared" si="3"/>
        <v>25</v>
      </c>
      <c r="N27" s="18">
        <f t="shared" si="4"/>
        <v>0.19598220931435384</v>
      </c>
      <c r="O27" s="18">
        <f t="shared" si="5"/>
        <v>0.55345298120104158</v>
      </c>
      <c r="P27" s="18">
        <f t="shared" si="6"/>
        <v>0.14352393776338473</v>
      </c>
      <c r="Q27" s="18">
        <f t="shared" si="7"/>
        <v>0.64321808548945314</v>
      </c>
      <c r="R27" s="273">
        <f t="shared" si="1"/>
        <v>0.35469090362803279</v>
      </c>
      <c r="W27" s="273"/>
    </row>
    <row r="28" spans="1:23" x14ac:dyDescent="0.25">
      <c r="A28" t="s">
        <v>729</v>
      </c>
      <c r="B28" s="3" t="str">
        <f>VLOOKUP($A28,'Unit list'!$B$4:$D$176,3,0)</f>
        <v>North West</v>
      </c>
      <c r="C28" s="182">
        <f t="shared" si="2"/>
        <v>30</v>
      </c>
      <c r="D28" s="15">
        <v>46</v>
      </c>
      <c r="E28" s="179">
        <v>0.65217391304347827</v>
      </c>
      <c r="F28" s="12">
        <f t="shared" si="0"/>
        <v>0.65217391304347827</v>
      </c>
      <c r="G28" s="15">
        <f>IF(B28='Unit list'!$D$1,'7procesess'!D28,-1)</f>
        <v>-1</v>
      </c>
      <c r="H28" s="12">
        <f>IF(B28='Unit list'!$D$1,'7procesess'!F28,1.1)</f>
        <v>1.1000000000000001</v>
      </c>
      <c r="I28" s="15">
        <f>IF(A28='Unit list'!$A$1,'7procesess'!D28,-1)</f>
        <v>-1</v>
      </c>
      <c r="J28" s="12">
        <f>IF(A28='Unit list'!$A$1,'7procesess'!F28,1.1)</f>
        <v>1.1000000000000001</v>
      </c>
      <c r="K28" s="16"/>
      <c r="L28" s="11">
        <f t="shared" si="8"/>
        <v>26</v>
      </c>
      <c r="M28" s="17">
        <f t="shared" si="3"/>
        <v>26</v>
      </c>
      <c r="N28" s="18">
        <f t="shared" si="4"/>
        <v>0.19835589198117426</v>
      </c>
      <c r="O28" s="18">
        <f t="shared" si="5"/>
        <v>0.54974402150699131</v>
      </c>
      <c r="P28" s="18">
        <f t="shared" si="6"/>
        <v>0.14609312796791871</v>
      </c>
      <c r="Q28" s="18">
        <f t="shared" si="7"/>
        <v>0.63844294305815852</v>
      </c>
      <c r="R28" s="273">
        <f t="shared" si="1"/>
        <v>0.35469090362803279</v>
      </c>
      <c r="W28" s="273"/>
    </row>
    <row r="29" spans="1:23" x14ac:dyDescent="0.25">
      <c r="A29" t="s">
        <v>730</v>
      </c>
      <c r="B29" s="3" t="str">
        <f>VLOOKUP($A29,'Unit list'!$B$4:$D$176,3,0)</f>
        <v>London and South East</v>
      </c>
      <c r="C29" s="182">
        <f t="shared" si="2"/>
        <v>0</v>
      </c>
      <c r="D29" s="15">
        <v>52</v>
      </c>
      <c r="E29" s="179">
        <v>0</v>
      </c>
      <c r="F29" s="12">
        <f t="shared" si="0"/>
        <v>0</v>
      </c>
      <c r="G29" s="15">
        <f>IF(B29='Unit list'!$D$1,'7procesess'!D29,-1)</f>
        <v>-1</v>
      </c>
      <c r="H29" s="12">
        <f>IF(B29='Unit list'!$D$1,'7procesess'!F29,1.1)</f>
        <v>1.1000000000000001</v>
      </c>
      <c r="I29" s="15">
        <f>IF(A29='Unit list'!$A$1,'7procesess'!D29,-1)</f>
        <v>-1</v>
      </c>
      <c r="J29" s="12">
        <f>IF(A29='Unit list'!$A$1,'7procesess'!F29,1.1)</f>
        <v>1.1000000000000001</v>
      </c>
      <c r="K29" s="16"/>
      <c r="L29" s="11">
        <f t="shared" si="8"/>
        <v>27</v>
      </c>
      <c r="M29" s="17">
        <f t="shared" si="3"/>
        <v>27</v>
      </c>
      <c r="N29" s="18">
        <f t="shared" si="4"/>
        <v>0.20062253211162917</v>
      </c>
      <c r="O29" s="18">
        <f t="shared" si="5"/>
        <v>0.54622826151057258</v>
      </c>
      <c r="P29" s="18">
        <f t="shared" si="6"/>
        <v>0.14856628343777975</v>
      </c>
      <c r="Q29" s="18">
        <f t="shared" si="7"/>
        <v>0.63388615431531836</v>
      </c>
      <c r="R29" s="273">
        <f t="shared" si="1"/>
        <v>0.35469090362803279</v>
      </c>
      <c r="W29" s="273"/>
    </row>
    <row r="30" spans="1:23" x14ac:dyDescent="0.25">
      <c r="A30" t="s">
        <v>731</v>
      </c>
      <c r="B30" s="3" t="str">
        <f>VLOOKUP($A30,'Unit list'!$B$4:$D$176,3,0)</f>
        <v>North East</v>
      </c>
      <c r="C30" s="182">
        <f t="shared" si="2"/>
        <v>49</v>
      </c>
      <c r="D30" s="15">
        <v>144</v>
      </c>
      <c r="E30" s="179">
        <v>0.34027777777777779</v>
      </c>
      <c r="F30" s="12">
        <f t="shared" si="0"/>
        <v>0.34027777777777779</v>
      </c>
      <c r="G30" s="15">
        <f>IF(B30='Unit list'!$D$1,'7procesess'!D30,-1)</f>
        <v>-1</v>
      </c>
      <c r="H30" s="12">
        <f>IF(B30='Unit list'!$D$1,'7procesess'!F30,1.1)</f>
        <v>1.1000000000000001</v>
      </c>
      <c r="I30" s="15">
        <f>IF(A30='Unit list'!$A$1,'7procesess'!D30,-1)</f>
        <v>-1</v>
      </c>
      <c r="J30" s="12">
        <f>IF(A30='Unit list'!$A$1,'7procesess'!F30,1.1)</f>
        <v>1.1000000000000001</v>
      </c>
      <c r="K30" s="16"/>
      <c r="L30" s="11">
        <f t="shared" si="8"/>
        <v>28</v>
      </c>
      <c r="M30" s="17">
        <f t="shared" si="3"/>
        <v>28</v>
      </c>
      <c r="N30" s="18">
        <f t="shared" si="4"/>
        <v>0.20279004576711399</v>
      </c>
      <c r="O30" s="18">
        <f t="shared" si="5"/>
        <v>0.54288970698493522</v>
      </c>
      <c r="P30" s="18">
        <f t="shared" si="6"/>
        <v>0.15094935220583136</v>
      </c>
      <c r="Q30" s="18">
        <f t="shared" si="7"/>
        <v>0.6295318718968429</v>
      </c>
      <c r="R30" s="273">
        <f t="shared" si="1"/>
        <v>0.35469090362803279</v>
      </c>
      <c r="W30" s="273"/>
    </row>
    <row r="31" spans="1:23" x14ac:dyDescent="0.25">
      <c r="A31" t="s">
        <v>732</v>
      </c>
      <c r="B31" s="3" t="str">
        <f>VLOOKUP($A31,'Unit list'!$B$4:$D$176,3,0)</f>
        <v>West Midlands</v>
      </c>
      <c r="C31" s="182">
        <f t="shared" si="2"/>
        <v>59.000000000000007</v>
      </c>
      <c r="D31" s="15">
        <v>76</v>
      </c>
      <c r="E31" s="179">
        <v>0.77631578947368429</v>
      </c>
      <c r="F31" s="12">
        <f t="shared" si="0"/>
        <v>0.77631578947368429</v>
      </c>
      <c r="G31" s="15">
        <f>IF(B31='Unit list'!$D$1,'7procesess'!D31,-1)</f>
        <v>-1</v>
      </c>
      <c r="H31" s="12">
        <f>IF(B31='Unit list'!$D$1,'7procesess'!F31,1.1)</f>
        <v>1.1000000000000001</v>
      </c>
      <c r="I31" s="15">
        <f>IF(A31='Unit list'!$A$1,'7procesess'!D31,-1)</f>
        <v>-1</v>
      </c>
      <c r="J31" s="12">
        <f>IF(A31='Unit list'!$A$1,'7procesess'!F31,1.1)</f>
        <v>1.1000000000000001</v>
      </c>
      <c r="K31" s="16"/>
      <c r="L31" s="11">
        <f t="shared" si="8"/>
        <v>29</v>
      </c>
      <c r="M31" s="17">
        <f t="shared" si="3"/>
        <v>29</v>
      </c>
      <c r="N31" s="18">
        <f t="shared" si="4"/>
        <v>0.20486554704864324</v>
      </c>
      <c r="O31" s="18">
        <f t="shared" si="5"/>
        <v>0.5397141449446895</v>
      </c>
      <c r="P31" s="18">
        <f t="shared" si="6"/>
        <v>0.15324777374320631</v>
      </c>
      <c r="Q31" s="18">
        <f t="shared" si="7"/>
        <v>0.62536579715054863</v>
      </c>
      <c r="R31" s="273">
        <f t="shared" si="1"/>
        <v>0.35469090362803279</v>
      </c>
      <c r="W31" s="273"/>
    </row>
    <row r="32" spans="1:23" x14ac:dyDescent="0.25">
      <c r="A32" t="s">
        <v>733</v>
      </c>
      <c r="B32" s="3" t="str">
        <f>VLOOKUP($A32,'Unit list'!$B$4:$D$176,3,0)</f>
        <v>South Central</v>
      </c>
      <c r="C32" s="182">
        <f t="shared" si="2"/>
        <v>21</v>
      </c>
      <c r="D32" s="15">
        <v>64</v>
      </c>
      <c r="E32" s="179">
        <v>0.328125</v>
      </c>
      <c r="F32" s="12">
        <f t="shared" si="0"/>
        <v>0.328125</v>
      </c>
      <c r="G32" s="15">
        <f>IF(B32='Unit list'!$D$1,'7procesess'!D32,-1)</f>
        <v>-1</v>
      </c>
      <c r="H32" s="12">
        <f>IF(B32='Unit list'!$D$1,'7procesess'!F32,1.1)</f>
        <v>1.1000000000000001</v>
      </c>
      <c r="I32" s="15">
        <f>IF(A32='Unit list'!$A$1,'7procesess'!D32,-1)</f>
        <v>-1</v>
      </c>
      <c r="J32" s="12">
        <f>IF(A32='Unit list'!$A$1,'7procesess'!F32,1.1)</f>
        <v>1.1000000000000001</v>
      </c>
      <c r="K32" s="16"/>
      <c r="L32" s="11">
        <f t="shared" si="8"/>
        <v>30</v>
      </c>
      <c r="M32" s="17">
        <f t="shared" si="3"/>
        <v>30</v>
      </c>
      <c r="N32" s="18">
        <f t="shared" si="4"/>
        <v>0.20685545010291612</v>
      </c>
      <c r="O32" s="18">
        <f t="shared" si="5"/>
        <v>0.53668889761228622</v>
      </c>
      <c r="P32" s="18">
        <f t="shared" si="6"/>
        <v>0.15546653390108864</v>
      </c>
      <c r="Q32" s="18">
        <f t="shared" si="7"/>
        <v>0.62137499207680669</v>
      </c>
      <c r="R32" s="273">
        <f t="shared" si="1"/>
        <v>0.35469090362803279</v>
      </c>
      <c r="W32" s="273"/>
    </row>
    <row r="33" spans="1:23" x14ac:dyDescent="0.25">
      <c r="A33" t="s">
        <v>734</v>
      </c>
      <c r="B33" s="3" t="str">
        <f>VLOOKUP($A33,'Unit list'!$B$4:$D$176,3,0)</f>
        <v>South Central</v>
      </c>
      <c r="C33" s="182">
        <f t="shared" si="2"/>
        <v>29.000000000000004</v>
      </c>
      <c r="D33" s="15">
        <v>105</v>
      </c>
      <c r="E33" s="179">
        <v>0.27619047619047621</v>
      </c>
      <c r="F33" s="12">
        <f t="shared" si="0"/>
        <v>0.27619047619047621</v>
      </c>
      <c r="G33" s="15">
        <f>IF(B33='Unit list'!$D$1,'7procesess'!D33,-1)</f>
        <v>-1</v>
      </c>
      <c r="H33" s="12">
        <f>IF(B33='Unit list'!$D$1,'7procesess'!F33,1.1)</f>
        <v>1.1000000000000001</v>
      </c>
      <c r="I33" s="15">
        <f>IF(A33='Unit list'!$A$1,'7procesess'!D33,-1)</f>
        <v>-1</v>
      </c>
      <c r="J33" s="12">
        <f>IF(A33='Unit list'!$A$1,'7procesess'!F33,1.1)</f>
        <v>1.1000000000000001</v>
      </c>
      <c r="K33" s="16"/>
      <c r="L33" s="11">
        <f t="shared" si="8"/>
        <v>31</v>
      </c>
      <c r="M33" s="17">
        <f t="shared" si="3"/>
        <v>31</v>
      </c>
      <c r="N33" s="18">
        <f t="shared" si="4"/>
        <v>0.208765555654298</v>
      </c>
      <c r="O33" s="18">
        <f t="shared" si="5"/>
        <v>0.53380261655151939</v>
      </c>
      <c r="P33" s="18">
        <f t="shared" si="6"/>
        <v>0.15761021273425233</v>
      </c>
      <c r="Q33" s="18">
        <f t="shared" si="7"/>
        <v>0.61754771832075683</v>
      </c>
      <c r="R33" s="273">
        <f t="shared" si="1"/>
        <v>0.35469090362803279</v>
      </c>
      <c r="W33" s="273"/>
    </row>
    <row r="34" spans="1:23" x14ac:dyDescent="0.25">
      <c r="A34" t="s">
        <v>735</v>
      </c>
      <c r="B34" s="3" t="str">
        <f>VLOOKUP($A34,'Unit list'!$B$4:$D$176,3,0)</f>
        <v>London and South East</v>
      </c>
      <c r="C34" s="182">
        <f t="shared" si="2"/>
        <v>3</v>
      </c>
      <c r="D34" s="15">
        <v>56</v>
      </c>
      <c r="E34" s="179">
        <v>5.3571428571428568E-2</v>
      </c>
      <c r="F34" s="12">
        <f t="shared" si="0"/>
        <v>1.1000000000000001</v>
      </c>
      <c r="G34" s="15">
        <f>IF(B34='Unit list'!$D$1,'7procesess'!D34,-1)</f>
        <v>-1</v>
      </c>
      <c r="H34" s="12">
        <f>IF(B34='Unit list'!$D$1,'7procesess'!F34,1.1)</f>
        <v>1.1000000000000001</v>
      </c>
      <c r="I34" s="15">
        <f>IF(A34='Unit list'!$A$1,'7procesess'!D34,-1)</f>
        <v>-1</v>
      </c>
      <c r="J34" s="12">
        <f>IF(A34='Unit list'!$A$1,'7procesess'!F34,1.1)</f>
        <v>1.1000000000000001</v>
      </c>
      <c r="K34" s="16"/>
      <c r="L34" s="11">
        <f t="shared" si="8"/>
        <v>32</v>
      </c>
      <c r="M34" s="17">
        <f t="shared" si="3"/>
        <v>32</v>
      </c>
      <c r="N34" s="18">
        <f t="shared" si="4"/>
        <v>0.21060112476920867</v>
      </c>
      <c r="O34" s="18">
        <f t="shared" si="5"/>
        <v>0.53104510945974925</v>
      </c>
      <c r="P34" s="18">
        <f t="shared" si="6"/>
        <v>0.1596830262749741</v>
      </c>
      <c r="Q34" s="18">
        <f t="shared" si="7"/>
        <v>0.61387329874992691</v>
      </c>
      <c r="R34" s="273">
        <f t="shared" si="1"/>
        <v>0.35469090362803279</v>
      </c>
      <c r="W34" s="273"/>
    </row>
    <row r="35" spans="1:23" x14ac:dyDescent="0.25">
      <c r="A35" t="s">
        <v>736</v>
      </c>
      <c r="B35" s="3" t="str">
        <f>VLOOKUP($A35,'Unit list'!$B$4:$D$176,3,0)</f>
        <v>South Central</v>
      </c>
      <c r="C35" s="182">
        <f t="shared" si="2"/>
        <v>32</v>
      </c>
      <c r="D35" s="15">
        <v>53</v>
      </c>
      <c r="E35" s="179">
        <v>0.60377358490566035</v>
      </c>
      <c r="F35" s="12">
        <f t="shared" ref="F35:F66" si="9">IF(C35=0,0,IF(C35&lt;5,1.1,E35))</f>
        <v>0.60377358490566035</v>
      </c>
      <c r="G35" s="15">
        <f>IF(B35='Unit list'!$D$1,'7procesess'!D35,-1)</f>
        <v>-1</v>
      </c>
      <c r="H35" s="12">
        <f>IF(B35='Unit list'!$D$1,'7procesess'!F35,1.1)</f>
        <v>1.1000000000000001</v>
      </c>
      <c r="I35" s="15">
        <f>IF(A35='Unit list'!$A$1,'7procesess'!D35,-1)</f>
        <v>-1</v>
      </c>
      <c r="J35" s="12">
        <f>IF(A35='Unit list'!$A$1,'7procesess'!F35,1.1)</f>
        <v>1.1000000000000001</v>
      </c>
      <c r="K35" s="16"/>
      <c r="L35" s="11">
        <f t="shared" si="8"/>
        <v>33</v>
      </c>
      <c r="M35" s="17">
        <f t="shared" si="3"/>
        <v>33</v>
      </c>
      <c r="N35" s="18">
        <f t="shared" si="4"/>
        <v>0.21236694202647935</v>
      </c>
      <c r="O35" s="18">
        <f t="shared" si="5"/>
        <v>0.52840719368171896</v>
      </c>
      <c r="P35" s="18">
        <f t="shared" si="6"/>
        <v>0.16168886314451264</v>
      </c>
      <c r="Q35" s="18">
        <f t="shared" si="7"/>
        <v>0.61034199797861211</v>
      </c>
      <c r="R35" s="273">
        <f t="shared" ref="R35:R66" si="10">IF(M35="","",$E$179)</f>
        <v>0.35469090362803279</v>
      </c>
      <c r="W35" s="273"/>
    </row>
    <row r="36" spans="1:23" x14ac:dyDescent="0.25">
      <c r="A36" t="s">
        <v>737</v>
      </c>
      <c r="B36" s="3" t="str">
        <f>VLOOKUP($A36,'Unit list'!$B$4:$D$176,3,0)</f>
        <v>West Midlands</v>
      </c>
      <c r="C36" s="182">
        <f t="shared" si="2"/>
        <v>67</v>
      </c>
      <c r="D36" s="15">
        <v>125</v>
      </c>
      <c r="E36" s="179">
        <v>0.53600000000000003</v>
      </c>
      <c r="F36" s="12">
        <f t="shared" si="9"/>
        <v>0.53600000000000003</v>
      </c>
      <c r="G36" s="15">
        <f>IF(B36='Unit list'!$D$1,'7procesess'!D36,-1)</f>
        <v>-1</v>
      </c>
      <c r="H36" s="12">
        <f>IF(B36='Unit list'!$D$1,'7procesess'!F36,1.1)</f>
        <v>1.1000000000000001</v>
      </c>
      <c r="I36" s="15">
        <f>IF(A36='Unit list'!$A$1,'7procesess'!D36,-1)</f>
        <v>-1</v>
      </c>
      <c r="J36" s="12">
        <f>IF(A36='Unit list'!$A$1,'7procesess'!F36,1.1)</f>
        <v>1.1000000000000001</v>
      </c>
      <c r="K36" s="16"/>
      <c r="L36" s="11">
        <f t="shared" si="8"/>
        <v>34</v>
      </c>
      <c r="M36" s="17">
        <f t="shared" si="3"/>
        <v>34</v>
      </c>
      <c r="N36" s="18">
        <f t="shared" si="4"/>
        <v>0.21406736985038116</v>
      </c>
      <c r="O36" s="18">
        <f t="shared" si="5"/>
        <v>0.52588057171710834</v>
      </c>
      <c r="P36" s="18">
        <f t="shared" si="6"/>
        <v>0.1636313167421308</v>
      </c>
      <c r="Q36" s="18">
        <f t="shared" si="7"/>
        <v>0.60694491885866486</v>
      </c>
      <c r="R36" s="273">
        <f t="shared" si="10"/>
        <v>0.35469090362803279</v>
      </c>
      <c r="W36" s="273"/>
    </row>
    <row r="37" spans="1:23" x14ac:dyDescent="0.25">
      <c r="A37" t="s">
        <v>738</v>
      </c>
      <c r="B37" s="3" t="str">
        <f>VLOOKUP($A37,'Unit list'!$B$4:$D$176,3,0)</f>
        <v>East of England</v>
      </c>
      <c r="C37" s="182">
        <f t="shared" si="2"/>
        <v>22</v>
      </c>
      <c r="D37" s="15">
        <v>152</v>
      </c>
      <c r="E37" s="179">
        <v>0.14473684210526316</v>
      </c>
      <c r="F37" s="12">
        <f t="shared" si="9"/>
        <v>0.14473684210526316</v>
      </c>
      <c r="G37" s="15">
        <f>IF(B37='Unit list'!$D$1,'7procesess'!D37,-1)</f>
        <v>152</v>
      </c>
      <c r="H37" s="12">
        <f>IF(B37='Unit list'!$D$1,'7procesess'!F37,1.1)</f>
        <v>0.14473684210526316</v>
      </c>
      <c r="I37" s="15">
        <f>IF(A37='Unit list'!$A$1,'7procesess'!D37,-1)</f>
        <v>152</v>
      </c>
      <c r="J37" s="12">
        <f>IF(A37='Unit list'!$A$1,'7procesess'!F37,1.1)</f>
        <v>0.14473684210526316</v>
      </c>
      <c r="K37" s="16"/>
      <c r="L37" s="11">
        <f t="shared" si="8"/>
        <v>35</v>
      </c>
      <c r="M37" s="17">
        <f t="shared" si="3"/>
        <v>35</v>
      </c>
      <c r="N37" s="18">
        <f t="shared" si="4"/>
        <v>0.21570639543465042</v>
      </c>
      <c r="O37" s="18">
        <f t="shared" si="5"/>
        <v>0.52345772493186848</v>
      </c>
      <c r="P37" s="18">
        <f t="shared" si="6"/>
        <v>0.16551371363156805</v>
      </c>
      <c r="Q37" s="18">
        <f t="shared" si="7"/>
        <v>0.60367391248311864</v>
      </c>
      <c r="R37" s="273">
        <f t="shared" si="10"/>
        <v>0.35469090362803279</v>
      </c>
      <c r="W37" s="273"/>
    </row>
    <row r="38" spans="1:23" x14ac:dyDescent="0.25">
      <c r="A38" t="s">
        <v>739</v>
      </c>
      <c r="B38" s="3" t="str">
        <f>VLOOKUP($A38,'Unit list'!$B$4:$D$176,3,0)</f>
        <v>East Midlands</v>
      </c>
      <c r="C38" s="182">
        <f t="shared" si="2"/>
        <v>92</v>
      </c>
      <c r="D38" s="15">
        <v>159</v>
      </c>
      <c r="E38" s="179">
        <v>0.57861635220125784</v>
      </c>
      <c r="F38" s="12">
        <f t="shared" si="9"/>
        <v>0.57861635220125784</v>
      </c>
      <c r="G38" s="15">
        <f>IF(B38='Unit list'!$D$1,'7procesess'!D38,-1)</f>
        <v>-1</v>
      </c>
      <c r="H38" s="12">
        <f>IF(B38='Unit list'!$D$1,'7procesess'!F38,1.1)</f>
        <v>1.1000000000000001</v>
      </c>
      <c r="I38" s="15">
        <f>IF(A38='Unit list'!$A$1,'7procesess'!D38,-1)</f>
        <v>-1</v>
      </c>
      <c r="J38" s="12">
        <f>IF(A38='Unit list'!$A$1,'7procesess'!F38,1.1)</f>
        <v>1.1000000000000001</v>
      </c>
      <c r="K38" s="16"/>
      <c r="L38" s="11">
        <f t="shared" si="8"/>
        <v>36</v>
      </c>
      <c r="M38" s="17">
        <f t="shared" si="3"/>
        <v>36</v>
      </c>
      <c r="N38" s="18">
        <f t="shared" si="4"/>
        <v>0.21728767142544173</v>
      </c>
      <c r="O38" s="18">
        <f t="shared" si="5"/>
        <v>0.52113182241614686</v>
      </c>
      <c r="P38" s="18">
        <f t="shared" si="6"/>
        <v>0.16733913864645927</v>
      </c>
      <c r="Q38" s="18">
        <f t="shared" si="7"/>
        <v>0.60052149967297108</v>
      </c>
      <c r="R38" s="273">
        <f t="shared" si="10"/>
        <v>0.35469090362803279</v>
      </c>
      <c r="W38" s="273"/>
    </row>
    <row r="39" spans="1:23" x14ac:dyDescent="0.25">
      <c r="A39" t="s">
        <v>740</v>
      </c>
      <c r="B39" s="3" t="str">
        <f>VLOOKUP($A39,'Unit list'!$B$4:$D$176,3,0)</f>
        <v>London and South East</v>
      </c>
      <c r="C39" s="182">
        <f t="shared" si="2"/>
        <v>14.000000000000002</v>
      </c>
      <c r="D39" s="15">
        <v>42</v>
      </c>
      <c r="E39" s="179">
        <v>0.33333333333333337</v>
      </c>
      <c r="F39" s="12">
        <f t="shared" si="9"/>
        <v>0.33333333333333337</v>
      </c>
      <c r="G39" s="15">
        <f>IF(B39='Unit list'!$D$1,'7procesess'!D39,-1)</f>
        <v>-1</v>
      </c>
      <c r="H39" s="12">
        <f>IF(B39='Unit list'!$D$1,'7procesess'!F39,1.1)</f>
        <v>1.1000000000000001</v>
      </c>
      <c r="I39" s="15">
        <f>IF(A39='Unit list'!$A$1,'7procesess'!D39,-1)</f>
        <v>-1</v>
      </c>
      <c r="J39" s="12">
        <f>IF(A39='Unit list'!$A$1,'7procesess'!F39,1.1)</f>
        <v>1.1000000000000001</v>
      </c>
      <c r="K39" s="16"/>
      <c r="L39" s="11">
        <f t="shared" si="8"/>
        <v>37</v>
      </c>
      <c r="M39" s="17">
        <f t="shared" si="3"/>
        <v>37</v>
      </c>
      <c r="N39" s="18">
        <f t="shared" si="4"/>
        <v>0.21881455132334499</v>
      </c>
      <c r="O39" s="18">
        <f t="shared" si="5"/>
        <v>0.51889664250807388</v>
      </c>
      <c r="P39" s="18">
        <f t="shared" si="6"/>
        <v>0.16911045715516401</v>
      </c>
      <c r="Q39" s="18">
        <f t="shared" si="7"/>
        <v>0.59748080226037759</v>
      </c>
      <c r="R39" s="273">
        <f t="shared" si="10"/>
        <v>0.35469090362803279</v>
      </c>
      <c r="W39" s="273"/>
    </row>
    <row r="40" spans="1:23" x14ac:dyDescent="0.25">
      <c r="A40" t="s">
        <v>741</v>
      </c>
      <c r="B40" s="3" t="str">
        <f>VLOOKUP($A40,'Unit list'!$B$4:$D$176,3,0)</f>
        <v>Yorkshire and Humber</v>
      </c>
      <c r="C40" s="182">
        <f t="shared" si="2"/>
        <v>26</v>
      </c>
      <c r="D40" s="15">
        <v>51</v>
      </c>
      <c r="E40" s="179">
        <v>0.50980392156862742</v>
      </c>
      <c r="F40" s="12">
        <f t="shared" si="9"/>
        <v>0.50980392156862742</v>
      </c>
      <c r="G40" s="15">
        <f>IF(B40='Unit list'!$D$1,'7procesess'!D40,-1)</f>
        <v>-1</v>
      </c>
      <c r="H40" s="12">
        <f>IF(B40='Unit list'!$D$1,'7procesess'!F40,1.1)</f>
        <v>1.1000000000000001</v>
      </c>
      <c r="I40" s="15">
        <f>IF(A40='Unit list'!$A$1,'7procesess'!D40,-1)</f>
        <v>-1</v>
      </c>
      <c r="J40" s="12">
        <f>IF(A40='Unit list'!$A$1,'7procesess'!F40,1.1)</f>
        <v>1.1000000000000001</v>
      </c>
      <c r="K40" s="16"/>
      <c r="L40" s="11">
        <f t="shared" si="8"/>
        <v>38</v>
      </c>
      <c r="M40" s="17">
        <f t="shared" si="3"/>
        <v>38</v>
      </c>
      <c r="N40" s="18">
        <f t="shared" si="4"/>
        <v>0.22029012039780196</v>
      </c>
      <c r="O40" s="18">
        <f t="shared" si="5"/>
        <v>0.51674650495914798</v>
      </c>
      <c r="P40" s="18">
        <f t="shared" si="6"/>
        <v>0.17083033485844443</v>
      </c>
      <c r="Q40" s="18">
        <f t="shared" si="7"/>
        <v>0.59454548276036268</v>
      </c>
      <c r="R40" s="273">
        <f t="shared" si="10"/>
        <v>0.35469090362803279</v>
      </c>
      <c r="W40" s="273"/>
    </row>
    <row r="41" spans="1:23" x14ac:dyDescent="0.25">
      <c r="A41" t="s">
        <v>742</v>
      </c>
      <c r="B41" s="3" t="str">
        <f>VLOOKUP($A41,'Unit list'!$B$4:$D$176,3,0)</f>
        <v>East Midlands</v>
      </c>
      <c r="C41" s="182">
        <f t="shared" si="2"/>
        <v>0</v>
      </c>
      <c r="D41" s="15">
        <v>54</v>
      </c>
      <c r="E41" s="179">
        <v>0</v>
      </c>
      <c r="F41" s="12">
        <f t="shared" si="9"/>
        <v>0</v>
      </c>
      <c r="G41" s="15">
        <f>IF(B41='Unit list'!$D$1,'7procesess'!D41,-1)</f>
        <v>-1</v>
      </c>
      <c r="H41" s="12">
        <f>IF(B41='Unit list'!$D$1,'7procesess'!F41,1.1)</f>
        <v>1.1000000000000001</v>
      </c>
      <c r="I41" s="15">
        <f>IF(A41='Unit list'!$A$1,'7procesess'!D41,-1)</f>
        <v>-1</v>
      </c>
      <c r="J41" s="12">
        <f>IF(A41='Unit list'!$A$1,'7procesess'!F41,1.1)</f>
        <v>1.1000000000000001</v>
      </c>
      <c r="K41" s="16"/>
      <c r="L41" s="11">
        <f t="shared" si="8"/>
        <v>39</v>
      </c>
      <c r="M41" s="17">
        <f t="shared" si="3"/>
        <v>39</v>
      </c>
      <c r="N41" s="18">
        <f t="shared" si="4"/>
        <v>0.22171722277260109</v>
      </c>
      <c r="O41" s="18">
        <f t="shared" si="5"/>
        <v>0.51467621208064052</v>
      </c>
      <c r="P41" s="18">
        <f t="shared" si="6"/>
        <v>0.17250125543776243</v>
      </c>
      <c r="Q41" s="18">
        <f t="shared" si="7"/>
        <v>0.59170969125098061</v>
      </c>
      <c r="R41" s="273">
        <f t="shared" si="10"/>
        <v>0.35469090362803279</v>
      </c>
      <c r="W41" s="273"/>
    </row>
    <row r="42" spans="1:23" x14ac:dyDescent="0.25">
      <c r="A42" t="s">
        <v>743</v>
      </c>
      <c r="B42" s="3" t="str">
        <f>VLOOKUP($A42,'Unit list'!$B$4:$D$176,3,0)</f>
        <v>North West</v>
      </c>
      <c r="C42" s="182">
        <f t="shared" si="2"/>
        <v>35</v>
      </c>
      <c r="D42" s="15">
        <v>69</v>
      </c>
      <c r="E42" s="179">
        <v>0.50724637681159424</v>
      </c>
      <c r="F42" s="12">
        <f t="shared" si="9"/>
        <v>0.50724637681159424</v>
      </c>
      <c r="G42" s="15">
        <f>IF(B42='Unit list'!$D$1,'7procesess'!D42,-1)</f>
        <v>-1</v>
      </c>
      <c r="H42" s="12">
        <f>IF(B42='Unit list'!$D$1,'7procesess'!F42,1.1)</f>
        <v>1.1000000000000001</v>
      </c>
      <c r="I42" s="15">
        <f>IF(A42='Unit list'!$A$1,'7procesess'!D42,-1)</f>
        <v>-1</v>
      </c>
      <c r="J42" s="12">
        <f>IF(A42='Unit list'!$A$1,'7procesess'!F42,1.1)</f>
        <v>1.1000000000000001</v>
      </c>
      <c r="K42" s="16"/>
      <c r="L42" s="11">
        <f t="shared" si="8"/>
        <v>40</v>
      </c>
      <c r="M42" s="17">
        <f t="shared" si="3"/>
        <v>40</v>
      </c>
      <c r="N42" s="18">
        <f t="shared" si="4"/>
        <v>0.22309848523183951</v>
      </c>
      <c r="O42" s="18">
        <f t="shared" si="5"/>
        <v>0.51268099750190965</v>
      </c>
      <c r="P42" s="18">
        <f t="shared" si="6"/>
        <v>0.17412553632553546</v>
      </c>
      <c r="Q42" s="18">
        <f t="shared" si="7"/>
        <v>0.58896801846887736</v>
      </c>
      <c r="R42" s="273">
        <f t="shared" si="10"/>
        <v>0.35469090362803279</v>
      </c>
      <c r="W42" s="273"/>
    </row>
    <row r="43" spans="1:23" x14ac:dyDescent="0.25">
      <c r="A43" t="s">
        <v>744</v>
      </c>
      <c r="B43" s="3" t="str">
        <f>VLOOKUP($A43,'Unit list'!$B$4:$D$176,3,0)</f>
        <v>London and South East</v>
      </c>
      <c r="C43" s="182">
        <f t="shared" ref="C43" si="11">D43*E43</f>
        <v>66</v>
      </c>
      <c r="D43" s="15">
        <v>105</v>
      </c>
      <c r="E43" s="179">
        <v>0.62857142857142856</v>
      </c>
      <c r="F43" s="12">
        <f t="shared" si="9"/>
        <v>0.62857142857142856</v>
      </c>
      <c r="G43" s="15">
        <f>IF(B43='Unit list'!$D$1,'7procesess'!D43,-1)</f>
        <v>-1</v>
      </c>
      <c r="H43" s="12">
        <f>IF(B43='Unit list'!$D$1,'7procesess'!F43,1.1)</f>
        <v>1.1000000000000001</v>
      </c>
      <c r="I43" s="15">
        <f>IF(A43='Unit list'!$A$1,'7procesess'!D43,-1)</f>
        <v>-1</v>
      </c>
      <c r="J43" s="12">
        <f>IF(A43='Unit list'!$A$1,'7procesess'!F43,1.1)</f>
        <v>1.1000000000000001</v>
      </c>
      <c r="K43" s="16"/>
      <c r="L43" s="11">
        <f t="shared" si="8"/>
        <v>41</v>
      </c>
      <c r="M43" s="17">
        <f t="shared" si="3"/>
        <v>41</v>
      </c>
      <c r="N43" s="18">
        <f t="shared" si="4"/>
        <v>0.22443633820658895</v>
      </c>
      <c r="O43" s="18">
        <f t="shared" si="5"/>
        <v>0.51075648140640684</v>
      </c>
      <c r="P43" s="18">
        <f t="shared" si="6"/>
        <v>0.17570534282982042</v>
      </c>
      <c r="Q43" s="18">
        <f t="shared" si="7"/>
        <v>0.58631545428138854</v>
      </c>
      <c r="R43" s="273">
        <f t="shared" si="10"/>
        <v>0.35469090362803279</v>
      </c>
      <c r="W43" s="273"/>
    </row>
    <row r="44" spans="1:23" x14ac:dyDescent="0.25">
      <c r="A44" t="s">
        <v>745</v>
      </c>
      <c r="B44" s="3" t="str">
        <f>VLOOKUP($A44,'Unit list'!$B$4:$D$176,3,0)</f>
        <v>Wales</v>
      </c>
      <c r="C44" s="182">
        <f t="shared" si="2"/>
        <v>26</v>
      </c>
      <c r="D44" s="15">
        <v>41</v>
      </c>
      <c r="E44" s="179">
        <v>0.63414634146341464</v>
      </c>
      <c r="F44" s="12">
        <f t="shared" si="9"/>
        <v>0.63414634146341464</v>
      </c>
      <c r="G44" s="15">
        <f>IF(B44='Unit list'!$D$1,'7procesess'!D44,-1)</f>
        <v>-1</v>
      </c>
      <c r="H44" s="12">
        <f>IF(B44='Unit list'!$D$1,'7procesess'!F44,1.1)</f>
        <v>1.1000000000000001</v>
      </c>
      <c r="I44" s="15">
        <f>IF(A44='Unit list'!$A$1,'7procesess'!D44,-1)</f>
        <v>-1</v>
      </c>
      <c r="J44" s="12">
        <f>IF(A44='Unit list'!$A$1,'7procesess'!F44,1.1)</f>
        <v>1.1000000000000001</v>
      </c>
      <c r="K44" s="16"/>
      <c r="L44" s="11">
        <f t="shared" si="8"/>
        <v>42</v>
      </c>
      <c r="M44" s="17">
        <f t="shared" si="3"/>
        <v>42</v>
      </c>
      <c r="N44" s="18">
        <f t="shared" si="4"/>
        <v>0.22573303432942243</v>
      </c>
      <c r="O44" s="18">
        <f t="shared" si="5"/>
        <v>0.50889863130146329</v>
      </c>
      <c r="P44" s="18">
        <f t="shared" si="6"/>
        <v>0.17724270081322763</v>
      </c>
      <c r="Q44" s="18">
        <f t="shared" si="7"/>
        <v>0.58374735082396767</v>
      </c>
      <c r="R44" s="273">
        <f t="shared" si="10"/>
        <v>0.35469090362803279</v>
      </c>
      <c r="W44" s="273"/>
    </row>
    <row r="45" spans="1:23" x14ac:dyDescent="0.25">
      <c r="A45" t="s">
        <v>746</v>
      </c>
      <c r="B45" s="3" t="str">
        <f>VLOOKUP($A45,'Unit list'!$B$4:$D$176,3,0)</f>
        <v>Yorkshire and Humber</v>
      </c>
      <c r="C45" s="182">
        <f t="shared" si="2"/>
        <v>44</v>
      </c>
      <c r="D45" s="15">
        <v>64</v>
      </c>
      <c r="E45" s="179">
        <v>0.6875</v>
      </c>
      <c r="F45" s="12">
        <f t="shared" si="9"/>
        <v>0.6875</v>
      </c>
      <c r="G45" s="15">
        <f>IF(B45='Unit list'!$D$1,'7procesess'!D45,-1)</f>
        <v>-1</v>
      </c>
      <c r="H45" s="12">
        <f>IF(B45='Unit list'!$D$1,'7procesess'!F45,1.1)</f>
        <v>1.1000000000000001</v>
      </c>
      <c r="I45" s="15">
        <f>IF(A45='Unit list'!$A$1,'7procesess'!D45,-1)</f>
        <v>-1</v>
      </c>
      <c r="J45" s="12">
        <f>IF(A45='Unit list'!$A$1,'7procesess'!F45,1.1)</f>
        <v>1.1000000000000001</v>
      </c>
      <c r="K45" s="16"/>
      <c r="L45" s="11">
        <f t="shared" si="8"/>
        <v>43</v>
      </c>
      <c r="M45" s="17">
        <f t="shared" si="3"/>
        <v>43</v>
      </c>
      <c r="N45" s="18">
        <f t="shared" si="4"/>
        <v>0.22699066488377301</v>
      </c>
      <c r="O45" s="18">
        <f t="shared" si="5"/>
        <v>0.50710372753289934</v>
      </c>
      <c r="P45" s="18">
        <f t="shared" si="6"/>
        <v>0.17873950809831998</v>
      </c>
      <c r="Q45" s="18">
        <f t="shared" si="7"/>
        <v>0.58125938969786228</v>
      </c>
      <c r="R45" s="273">
        <f t="shared" si="10"/>
        <v>0.35469090362803279</v>
      </c>
      <c r="W45" s="273"/>
    </row>
    <row r="46" spans="1:23" x14ac:dyDescent="0.25">
      <c r="A46" t="s">
        <v>747</v>
      </c>
      <c r="B46" s="3" t="str">
        <f>VLOOKUP($A46,'Unit list'!$B$4:$D$176,3,0)</f>
        <v>South Central</v>
      </c>
      <c r="C46" s="182">
        <f t="shared" si="2"/>
        <v>54.999999999999993</v>
      </c>
      <c r="D46" s="15">
        <v>79</v>
      </c>
      <c r="E46" s="179">
        <v>0.69620253164556956</v>
      </c>
      <c r="F46" s="12">
        <f t="shared" si="9"/>
        <v>0.69620253164556956</v>
      </c>
      <c r="G46" s="15">
        <f>IF(B46='Unit list'!$D$1,'7procesess'!D46,-1)</f>
        <v>-1</v>
      </c>
      <c r="H46" s="12">
        <f>IF(B46='Unit list'!$D$1,'7procesess'!F46,1.1)</f>
        <v>1.1000000000000001</v>
      </c>
      <c r="I46" s="15">
        <f>IF(A46='Unit list'!$A$1,'7procesess'!D46,-1)</f>
        <v>-1</v>
      </c>
      <c r="J46" s="12">
        <f>IF(A46='Unit list'!$A$1,'7procesess'!F46,1.1)</f>
        <v>1.1000000000000001</v>
      </c>
      <c r="K46" s="16"/>
      <c r="L46" s="11">
        <f t="shared" si="8"/>
        <v>44</v>
      </c>
      <c r="M46" s="17">
        <f t="shared" si="3"/>
        <v>44</v>
      </c>
      <c r="N46" s="18">
        <f t="shared" si="4"/>
        <v>0.22821117442531902</v>
      </c>
      <c r="O46" s="18">
        <f t="shared" si="5"/>
        <v>0.50536833288228589</v>
      </c>
      <c r="P46" s="18">
        <f t="shared" si="6"/>
        <v>0.18019754474843702</v>
      </c>
      <c r="Q46" s="18">
        <f t="shared" si="7"/>
        <v>0.578847552711516</v>
      </c>
      <c r="R46" s="273">
        <f t="shared" si="10"/>
        <v>0.35469090362803279</v>
      </c>
      <c r="W46" s="273"/>
    </row>
    <row r="47" spans="1:23" x14ac:dyDescent="0.25">
      <c r="A47" t="s">
        <v>748</v>
      </c>
      <c r="B47" s="3" t="str">
        <f>VLOOKUP($A47,'Unit list'!$B$4:$D$176,3,0)</f>
        <v>East Midlands</v>
      </c>
      <c r="C47" s="182">
        <f t="shared" si="2"/>
        <v>81</v>
      </c>
      <c r="D47" s="15">
        <v>131</v>
      </c>
      <c r="E47" s="179">
        <v>0.61832061068702293</v>
      </c>
      <c r="F47" s="12">
        <f t="shared" si="9"/>
        <v>0.61832061068702293</v>
      </c>
      <c r="G47" s="15">
        <f>IF(B47='Unit list'!$D$1,'7procesess'!D47,-1)</f>
        <v>-1</v>
      </c>
      <c r="H47" s="12">
        <f>IF(B47='Unit list'!$D$1,'7procesess'!F47,1.1)</f>
        <v>1.1000000000000001</v>
      </c>
      <c r="I47" s="15">
        <f>IF(A47='Unit list'!$A$1,'7procesess'!D47,-1)</f>
        <v>-1</v>
      </c>
      <c r="J47" s="12">
        <f>IF(A47='Unit list'!$A$1,'7procesess'!F47,1.1)</f>
        <v>1.1000000000000001</v>
      </c>
      <c r="K47" s="16"/>
      <c r="L47" s="11">
        <f t="shared" si="8"/>
        <v>45</v>
      </c>
      <c r="M47" s="17">
        <f t="shared" si="3"/>
        <v>45</v>
      </c>
      <c r="N47" s="18">
        <f t="shared" si="4"/>
        <v>0.22939637381123654</v>
      </c>
      <c r="O47" s="18">
        <f t="shared" si="5"/>
        <v>0.50368926568889349</v>
      </c>
      <c r="P47" s="18">
        <f t="shared" si="6"/>
        <v>0.18161848235309225</v>
      </c>
      <c r="Q47" s="18">
        <f t="shared" si="7"/>
        <v>0.57650809572335238</v>
      </c>
      <c r="R47" s="273">
        <f t="shared" si="10"/>
        <v>0.35469090362803279</v>
      </c>
      <c r="W47" s="273"/>
    </row>
    <row r="48" spans="1:23" x14ac:dyDescent="0.25">
      <c r="A48" t="s">
        <v>749</v>
      </c>
      <c r="B48" s="3" t="str">
        <f>VLOOKUP($A48,'Unit list'!$B$4:$D$176,3,0)</f>
        <v>Wales</v>
      </c>
      <c r="C48" s="182">
        <f t="shared" si="2"/>
        <v>16</v>
      </c>
      <c r="D48" s="15">
        <v>43</v>
      </c>
      <c r="E48" s="179">
        <v>0.37209302325581395</v>
      </c>
      <c r="F48" s="12">
        <f t="shared" si="9"/>
        <v>0.37209302325581395</v>
      </c>
      <c r="G48" s="15">
        <f>IF(B48='Unit list'!$D$1,'7procesess'!D48,-1)</f>
        <v>-1</v>
      </c>
      <c r="H48" s="12">
        <f>IF(B48='Unit list'!$D$1,'7procesess'!F48,1.1)</f>
        <v>1.1000000000000001</v>
      </c>
      <c r="I48" s="15">
        <f>IF(A48='Unit list'!$A$1,'7procesess'!D48,-1)</f>
        <v>-1</v>
      </c>
      <c r="J48" s="12">
        <f>IF(A48='Unit list'!$A$1,'7procesess'!F48,1.1)</f>
        <v>1.1000000000000001</v>
      </c>
      <c r="K48" s="16"/>
      <c r="L48" s="11">
        <f t="shared" si="8"/>
        <v>46</v>
      </c>
      <c r="M48" s="17">
        <f t="shared" si="3"/>
        <v>46</v>
      </c>
      <c r="N48" s="18">
        <f t="shared" si="4"/>
        <v>0.23054795183867707</v>
      </c>
      <c r="O48" s="18">
        <f t="shared" si="5"/>
        <v>0.50206357602439644</v>
      </c>
      <c r="P48" s="18">
        <f t="shared" si="6"/>
        <v>0.18300389243023291</v>
      </c>
      <c r="Q48" s="18">
        <f t="shared" si="7"/>
        <v>0.57423752520595828</v>
      </c>
      <c r="R48" s="273">
        <f t="shared" si="10"/>
        <v>0.35469090362803279</v>
      </c>
      <c r="W48" s="273"/>
    </row>
    <row r="49" spans="1:23" x14ac:dyDescent="0.25">
      <c r="A49" t="s">
        <v>750</v>
      </c>
      <c r="B49" s="3" t="str">
        <f>VLOOKUP($A49,'Unit list'!$B$4:$D$176,3,0)</f>
        <v>London and South East</v>
      </c>
      <c r="C49" s="182">
        <f t="shared" si="2"/>
        <v>29</v>
      </c>
      <c r="D49" s="15">
        <v>72</v>
      </c>
      <c r="E49" s="179">
        <v>0.40277777777777779</v>
      </c>
      <c r="F49" s="12">
        <f t="shared" si="9"/>
        <v>0.40277777777777779</v>
      </c>
      <c r="G49" s="15">
        <f>IF(B49='Unit list'!$D$1,'7procesess'!D49,-1)</f>
        <v>-1</v>
      </c>
      <c r="H49" s="12">
        <f>IF(B49='Unit list'!$D$1,'7procesess'!F49,1.1)</f>
        <v>1.1000000000000001</v>
      </c>
      <c r="I49" s="15">
        <f>IF(A49='Unit list'!$A$1,'7procesess'!D49,-1)</f>
        <v>-1</v>
      </c>
      <c r="J49" s="12">
        <f>IF(A49='Unit list'!$A$1,'7procesess'!F49,1.1)</f>
        <v>1.1000000000000001</v>
      </c>
      <c r="K49" s="16"/>
      <c r="L49" s="11">
        <f t="shared" si="8"/>
        <v>47</v>
      </c>
      <c r="M49" s="17">
        <f t="shared" si="3"/>
        <v>47</v>
      </c>
      <c r="N49" s="18">
        <f t="shared" si="4"/>
        <v>0.2316674856649531</v>
      </c>
      <c r="O49" s="18">
        <f t="shared" si="5"/>
        <v>0.50048852451971471</v>
      </c>
      <c r="P49" s="18">
        <f t="shared" si="6"/>
        <v>0.18435525404324943</v>
      </c>
      <c r="Q49" s="18">
        <f t="shared" si="7"/>
        <v>0.57203257720427725</v>
      </c>
      <c r="R49" s="273">
        <f t="shared" si="10"/>
        <v>0.35469090362803279</v>
      </c>
      <c r="W49" s="273"/>
    </row>
    <row r="50" spans="1:23" x14ac:dyDescent="0.25">
      <c r="A50" t="s">
        <v>751</v>
      </c>
      <c r="B50" s="3" t="str">
        <f>VLOOKUP($A50,'Unit list'!$B$4:$D$176,3,0)</f>
        <v>London and South East</v>
      </c>
      <c r="C50" s="182">
        <f t="shared" si="2"/>
        <v>1</v>
      </c>
      <c r="D50" s="15">
        <v>42</v>
      </c>
      <c r="E50" s="179">
        <v>2.3809523809523808E-2</v>
      </c>
      <c r="F50" s="12">
        <f t="shared" si="9"/>
        <v>1.1000000000000001</v>
      </c>
      <c r="G50" s="15">
        <f>IF(B50='Unit list'!$D$1,'7procesess'!D50,-1)</f>
        <v>-1</v>
      </c>
      <c r="H50" s="12">
        <f>IF(B50='Unit list'!$D$1,'7procesess'!F50,1.1)</f>
        <v>1.1000000000000001</v>
      </c>
      <c r="I50" s="15">
        <f>IF(A50='Unit list'!$A$1,'7procesess'!D50,-1)</f>
        <v>-1</v>
      </c>
      <c r="J50" s="12">
        <f>IF(A50='Unit list'!$A$1,'7procesess'!F50,1.1)</f>
        <v>1.1000000000000001</v>
      </c>
      <c r="K50" s="16"/>
      <c r="L50" s="11">
        <f t="shared" si="8"/>
        <v>48</v>
      </c>
      <c r="M50" s="17">
        <f t="shared" si="3"/>
        <v>48</v>
      </c>
      <c r="N50" s="18">
        <f t="shared" si="4"/>
        <v>0.23275645015765489</v>
      </c>
      <c r="O50" s="18">
        <f t="shared" si="5"/>
        <v>0.49896156350274024</v>
      </c>
      <c r="P50" s="18">
        <f t="shared" si="6"/>
        <v>0.18567396071828324</v>
      </c>
      <c r="Q50" s="18">
        <f t="shared" si="7"/>
        <v>0.56989019840493627</v>
      </c>
      <c r="R50" s="273">
        <f t="shared" si="10"/>
        <v>0.35469090362803279</v>
      </c>
      <c r="W50" s="273"/>
    </row>
    <row r="51" spans="1:23" x14ac:dyDescent="0.25">
      <c r="A51" t="s">
        <v>752</v>
      </c>
      <c r="B51" s="3" t="str">
        <f>VLOOKUP($A51,'Unit list'!$B$4:$D$176,3,0)</f>
        <v>London and South East</v>
      </c>
      <c r="C51" s="182">
        <f t="shared" si="2"/>
        <v>16</v>
      </c>
      <c r="D51" s="15">
        <v>86</v>
      </c>
      <c r="E51" s="179">
        <v>0.18604651162790697</v>
      </c>
      <c r="F51" s="12">
        <f t="shared" si="9"/>
        <v>0.18604651162790697</v>
      </c>
      <c r="G51" s="15">
        <f>IF(B51='Unit list'!$D$1,'7procesess'!D51,-1)</f>
        <v>-1</v>
      </c>
      <c r="H51" s="12">
        <f>IF(B51='Unit list'!$D$1,'7procesess'!F51,1.1)</f>
        <v>1.1000000000000001</v>
      </c>
      <c r="I51" s="15">
        <f>IF(A51='Unit list'!$A$1,'7procesess'!D51,-1)</f>
        <v>-1</v>
      </c>
      <c r="J51" s="12">
        <f>IF(A51='Unit list'!$A$1,'7procesess'!F51,1.1)</f>
        <v>1.1000000000000001</v>
      </c>
      <c r="K51" s="16"/>
      <c r="L51" s="11">
        <f t="shared" si="8"/>
        <v>49</v>
      </c>
      <c r="M51" s="17">
        <f t="shared" si="3"/>
        <v>49</v>
      </c>
      <c r="N51" s="18">
        <f t="shared" si="4"/>
        <v>0.23381622630246035</v>
      </c>
      <c r="O51" s="18">
        <f t="shared" si="5"/>
        <v>0.49748032015529453</v>
      </c>
      <c r="P51" s="18">
        <f t="shared" si="6"/>
        <v>0.18696132673677743</v>
      </c>
      <c r="Q51" s="18">
        <f t="shared" si="7"/>
        <v>0.56780752907161747</v>
      </c>
      <c r="R51" s="273">
        <f t="shared" si="10"/>
        <v>0.35469090362803279</v>
      </c>
      <c r="W51" s="273"/>
    </row>
    <row r="52" spans="1:23" x14ac:dyDescent="0.25">
      <c r="A52" t="s">
        <v>753</v>
      </c>
      <c r="B52" s="3" t="str">
        <f>VLOOKUP($A52,'Unit list'!$B$4:$D$176,3,0)</f>
        <v>South West</v>
      </c>
      <c r="C52" s="182">
        <f t="shared" si="2"/>
        <v>34</v>
      </c>
      <c r="D52" s="15">
        <v>108</v>
      </c>
      <c r="E52" s="179">
        <v>0.31481481481481483</v>
      </c>
      <c r="F52" s="12">
        <f t="shared" si="9"/>
        <v>0.31481481481481483</v>
      </c>
      <c r="G52" s="15">
        <f>IF(B52='Unit list'!$D$1,'7procesess'!D52,-1)</f>
        <v>-1</v>
      </c>
      <c r="H52" s="12">
        <f>IF(B52='Unit list'!$D$1,'7procesess'!F52,1.1)</f>
        <v>1.1000000000000001</v>
      </c>
      <c r="I52" s="15">
        <f>IF(A52='Unit list'!$A$1,'7procesess'!D52,-1)</f>
        <v>-1</v>
      </c>
      <c r="J52" s="12">
        <f>IF(A52='Unit list'!$A$1,'7procesess'!F52,1.1)</f>
        <v>1.1000000000000001</v>
      </c>
      <c r="K52" s="16"/>
      <c r="L52" s="11">
        <f t="shared" si="8"/>
        <v>50</v>
      </c>
      <c r="M52" s="17">
        <f t="shared" si="3"/>
        <v>50</v>
      </c>
      <c r="N52" s="18">
        <f t="shared" si="4"/>
        <v>0.23484810877908704</v>
      </c>
      <c r="O52" s="18">
        <f t="shared" si="5"/>
        <v>0.49604258143925423</v>
      </c>
      <c r="P52" s="18">
        <f t="shared" si="6"/>
        <v>0.18821859286908221</v>
      </c>
      <c r="Q52" s="18">
        <f t="shared" si="7"/>
        <v>0.56578188763356485</v>
      </c>
      <c r="R52" s="273">
        <f t="shared" si="10"/>
        <v>0.35469090362803279</v>
      </c>
      <c r="W52" s="273"/>
    </row>
    <row r="53" spans="1:23" x14ac:dyDescent="0.25">
      <c r="A53" t="s">
        <v>754</v>
      </c>
      <c r="B53" s="3" t="str">
        <f>VLOOKUP($A53,'Unit list'!$B$4:$D$176,3,0)</f>
        <v>London and South East</v>
      </c>
      <c r="C53" s="182">
        <f t="shared" si="2"/>
        <v>13</v>
      </c>
      <c r="D53" s="15">
        <v>58</v>
      </c>
      <c r="E53" s="179">
        <v>0.22413793103448276</v>
      </c>
      <c r="F53" s="12">
        <f t="shared" si="9"/>
        <v>0.22413793103448276</v>
      </c>
      <c r="G53" s="15">
        <f>IF(B53='Unit list'!$D$1,'7procesess'!D53,-1)</f>
        <v>-1</v>
      </c>
      <c r="H53" s="12">
        <f>IF(B53='Unit list'!$D$1,'7procesess'!F53,1.1)</f>
        <v>1.1000000000000001</v>
      </c>
      <c r="I53" s="15">
        <f>IF(A53='Unit list'!$A$1,'7procesess'!D53,-1)</f>
        <v>-1</v>
      </c>
      <c r="J53" s="12">
        <f>IF(A53='Unit list'!$A$1,'7procesess'!F53,1.1)</f>
        <v>1.1000000000000001</v>
      </c>
      <c r="K53" s="16"/>
      <c r="L53" s="11">
        <f t="shared" si="8"/>
        <v>51</v>
      </c>
      <c r="M53" s="17">
        <f t="shared" si="3"/>
        <v>51</v>
      </c>
      <c r="N53" s="18">
        <f t="shared" si="4"/>
        <v>0.23585331280113778</v>
      </c>
      <c r="O53" s="18">
        <f t="shared" si="5"/>
        <v>0.49464628057679477</v>
      </c>
      <c r="P53" s="18">
        <f t="shared" si="6"/>
        <v>0.18944693160703571</v>
      </c>
      <c r="Q53" s="18">
        <f t="shared" si="7"/>
        <v>0.5638107567417936</v>
      </c>
      <c r="R53" s="273">
        <f t="shared" si="10"/>
        <v>0.35469090362803279</v>
      </c>
      <c r="W53" s="273"/>
    </row>
    <row r="54" spans="1:23" x14ac:dyDescent="0.25">
      <c r="A54" t="s">
        <v>755</v>
      </c>
      <c r="B54" s="3" t="str">
        <f>VLOOKUP($A54,'Unit list'!$B$4:$D$176,3,0)</f>
        <v>East Midlands</v>
      </c>
      <c r="C54" s="182">
        <f t="shared" si="2"/>
        <v>64.000000000000014</v>
      </c>
      <c r="D54" s="15">
        <v>89</v>
      </c>
      <c r="E54" s="179">
        <v>0.71910112359550571</v>
      </c>
      <c r="F54" s="12">
        <f t="shared" si="9"/>
        <v>0.71910112359550571</v>
      </c>
      <c r="G54" s="15">
        <f>IF(B54='Unit list'!$D$1,'7procesess'!D54,-1)</f>
        <v>-1</v>
      </c>
      <c r="H54" s="12">
        <f>IF(B54='Unit list'!$D$1,'7procesess'!F54,1.1)</f>
        <v>1.1000000000000001</v>
      </c>
      <c r="I54" s="15">
        <f>IF(A54='Unit list'!$A$1,'7procesess'!D54,-1)</f>
        <v>-1</v>
      </c>
      <c r="J54" s="12">
        <f>IF(A54='Unit list'!$A$1,'7procesess'!F54,1.1)</f>
        <v>1.1000000000000001</v>
      </c>
      <c r="K54" s="16"/>
      <c r="L54" s="11">
        <f t="shared" si="8"/>
        <v>52</v>
      </c>
      <c r="M54" s="17">
        <f t="shared" si="3"/>
        <v>52</v>
      </c>
      <c r="N54" s="18">
        <f t="shared" si="4"/>
        <v>0.2368329803030754</v>
      </c>
      <c r="O54" s="18">
        <f t="shared" si="5"/>
        <v>0.49328948489925595</v>
      </c>
      <c r="P54" s="18">
        <f t="shared" si="6"/>
        <v>0.19064745194660726</v>
      </c>
      <c r="Q54" s="18">
        <f t="shared" si="7"/>
        <v>0.56189177063111295</v>
      </c>
      <c r="R54" s="273">
        <f t="shared" si="10"/>
        <v>0.35469090362803279</v>
      </c>
      <c r="W54" s="273"/>
    </row>
    <row r="55" spans="1:23" x14ac:dyDescent="0.25">
      <c r="A55" t="s">
        <v>756</v>
      </c>
      <c r="B55" s="3" t="str">
        <f>VLOOKUP($A55,'Unit list'!$B$4:$D$176,3,0)</f>
        <v>West Midlands</v>
      </c>
      <c r="C55" s="182">
        <f t="shared" si="2"/>
        <v>22</v>
      </c>
      <c r="D55" s="15">
        <v>58</v>
      </c>
      <c r="E55" s="179">
        <v>0.37931034482758619</v>
      </c>
      <c r="F55" s="12">
        <f t="shared" si="9"/>
        <v>0.37931034482758619</v>
      </c>
      <c r="G55" s="15">
        <f>IF(B55='Unit list'!$D$1,'7procesess'!D55,-1)</f>
        <v>-1</v>
      </c>
      <c r="H55" s="12">
        <f>IF(B55='Unit list'!$D$1,'7procesess'!F55,1.1)</f>
        <v>1.1000000000000001</v>
      </c>
      <c r="I55" s="15">
        <f>IF(A55='Unit list'!$A$1,'7procesess'!D55,-1)</f>
        <v>-1</v>
      </c>
      <c r="J55" s="12">
        <f>IF(A55='Unit list'!$A$1,'7procesess'!F55,1.1)</f>
        <v>1.1000000000000001</v>
      </c>
      <c r="K55" s="16"/>
      <c r="L55" s="11">
        <f t="shared" si="8"/>
        <v>53</v>
      </c>
      <c r="M55" s="17">
        <f t="shared" si="3"/>
        <v>53</v>
      </c>
      <c r="N55" s="18">
        <f t="shared" si="4"/>
        <v>0.23778818554686915</v>
      </c>
      <c r="O55" s="18">
        <f t="shared" si="5"/>
        <v>0.49197038490418304</v>
      </c>
      <c r="P55" s="18">
        <f t="shared" si="6"/>
        <v>0.19182120376575904</v>
      </c>
      <c r="Q55" s="18">
        <f t="shared" si="7"/>
        <v>0.56002270364627871</v>
      </c>
      <c r="R55" s="273">
        <f t="shared" si="10"/>
        <v>0.35469090362803279</v>
      </c>
      <c r="W55" s="273"/>
    </row>
    <row r="56" spans="1:23" x14ac:dyDescent="0.25">
      <c r="A56" t="s">
        <v>757</v>
      </c>
      <c r="B56" s="3" t="str">
        <f>VLOOKUP($A56,'Unit list'!$B$4:$D$176,3,0)</f>
        <v>South West</v>
      </c>
      <c r="C56" s="182">
        <f t="shared" si="2"/>
        <v>44</v>
      </c>
      <c r="D56" s="15">
        <v>80</v>
      </c>
      <c r="E56" s="179">
        <v>0.55000000000000004</v>
      </c>
      <c r="F56" s="12">
        <f t="shared" si="9"/>
        <v>0.55000000000000004</v>
      </c>
      <c r="G56" s="15">
        <f>IF(B56='Unit list'!$D$1,'7procesess'!D56,-1)</f>
        <v>-1</v>
      </c>
      <c r="H56" s="12">
        <f>IF(B56='Unit list'!$D$1,'7procesess'!F56,1.1)</f>
        <v>1.1000000000000001</v>
      </c>
      <c r="I56" s="15">
        <f>IF(A56='Unit list'!$A$1,'7procesess'!D56,-1)</f>
        <v>-1</v>
      </c>
      <c r="J56" s="12">
        <f>IF(A56='Unit list'!$A$1,'7procesess'!F56,1.1)</f>
        <v>1.1000000000000001</v>
      </c>
      <c r="K56" s="16"/>
      <c r="L56" s="11">
        <f t="shared" si="8"/>
        <v>54</v>
      </c>
      <c r="M56" s="17">
        <f t="shared" si="3"/>
        <v>54</v>
      </c>
      <c r="N56" s="18">
        <f t="shared" si="4"/>
        <v>0.23871994021169718</v>
      </c>
      <c r="O56" s="18">
        <f t="shared" si="5"/>
        <v>0.49068728438137921</v>
      </c>
      <c r="P56" s="18">
        <f t="shared" si="6"/>
        <v>0.19296918183752035</v>
      </c>
      <c r="Q56" s="18">
        <f t="shared" si="7"/>
        <v>0.55820145980800606</v>
      </c>
      <c r="R56" s="273">
        <f t="shared" si="10"/>
        <v>0.35469090362803279</v>
      </c>
      <c r="W56" s="273"/>
    </row>
    <row r="57" spans="1:23" x14ac:dyDescent="0.25">
      <c r="A57" t="s">
        <v>758</v>
      </c>
      <c r="B57" s="3" t="str">
        <f>VLOOKUP($A57,'Unit list'!$B$4:$D$176,3,0)</f>
        <v>South West</v>
      </c>
      <c r="C57" s="182">
        <f t="shared" si="2"/>
        <v>22</v>
      </c>
      <c r="D57" s="15">
        <v>90</v>
      </c>
      <c r="E57" s="179">
        <v>0.24444444444444444</v>
      </c>
      <c r="F57" s="12">
        <f t="shared" si="9"/>
        <v>0.24444444444444444</v>
      </c>
      <c r="G57" s="15">
        <f>IF(B57='Unit list'!$D$1,'7procesess'!D57,-1)</f>
        <v>-1</v>
      </c>
      <c r="H57" s="12">
        <f>IF(B57='Unit list'!$D$1,'7procesess'!F57,1.1)</f>
        <v>1.1000000000000001</v>
      </c>
      <c r="I57" s="15">
        <f>IF(A57='Unit list'!$A$1,'7procesess'!D57,-1)</f>
        <v>-1</v>
      </c>
      <c r="J57" s="12">
        <f>IF(A57='Unit list'!$A$1,'7procesess'!F57,1.1)</f>
        <v>1.1000000000000001</v>
      </c>
      <c r="K57" s="16"/>
      <c r="L57" s="11">
        <f t="shared" si="8"/>
        <v>55</v>
      </c>
      <c r="M57" s="17">
        <f t="shared" si="3"/>
        <v>55</v>
      </c>
      <c r="N57" s="18">
        <f t="shared" si="4"/>
        <v>0.23962919802221938</v>
      </c>
      <c r="O57" s="18">
        <f t="shared" si="5"/>
        <v>0.48943859148695151</v>
      </c>
      <c r="P57" s="18">
        <f t="shared" si="6"/>
        <v>0.19409232951376609</v>
      </c>
      <c r="Q57" s="18">
        <f t="shared" si="7"/>
        <v>0.55642606330958966</v>
      </c>
      <c r="R57" s="273">
        <f t="shared" si="10"/>
        <v>0.35469090362803279</v>
      </c>
      <c r="W57" s="273"/>
    </row>
    <row r="58" spans="1:23" x14ac:dyDescent="0.25">
      <c r="A58" t="s">
        <v>759</v>
      </c>
      <c r="B58" s="3" t="str">
        <f>VLOOKUP($A58,'Unit list'!$B$4:$D$176,3,0)</f>
        <v>North West</v>
      </c>
      <c r="C58" s="182">
        <f t="shared" si="2"/>
        <v>6</v>
      </c>
      <c r="D58" s="15">
        <v>86</v>
      </c>
      <c r="E58" s="179">
        <v>6.9767441860465115E-2</v>
      </c>
      <c r="F58" s="12">
        <f t="shared" si="9"/>
        <v>6.9767441860465115E-2</v>
      </c>
      <c r="G58" s="15">
        <f>IF(B58='Unit list'!$D$1,'7procesess'!D58,-1)</f>
        <v>-1</v>
      </c>
      <c r="H58" s="12">
        <f>IF(B58='Unit list'!$D$1,'7procesess'!F58,1.1)</f>
        <v>1.1000000000000001</v>
      </c>
      <c r="I58" s="15">
        <f>IF(A58='Unit list'!$A$1,'7procesess'!D58,-1)</f>
        <v>-1</v>
      </c>
      <c r="J58" s="12">
        <f>IF(A58='Unit list'!$A$1,'7procesess'!F58,1.1)</f>
        <v>1.1000000000000001</v>
      </c>
      <c r="K58" s="16"/>
      <c r="L58" s="11">
        <f t="shared" si="8"/>
        <v>56</v>
      </c>
      <c r="M58" s="17">
        <f t="shared" si="3"/>
        <v>56</v>
      </c>
      <c r="N58" s="18">
        <f t="shared" si="4"/>
        <v>0.24051685896415867</v>
      </c>
      <c r="O58" s="18">
        <f t="shared" si="5"/>
        <v>0.4882228106598428</v>
      </c>
      <c r="P58" s="18">
        <f t="shared" si="6"/>
        <v>0.19519154211125725</v>
      </c>
      <c r="Q58" s="18">
        <f t="shared" si="7"/>
        <v>0.55469464984788897</v>
      </c>
      <c r="R58" s="273">
        <f t="shared" si="10"/>
        <v>0.35469090362803279</v>
      </c>
      <c r="W58" s="273"/>
    </row>
    <row r="59" spans="1:23" x14ac:dyDescent="0.25">
      <c r="A59" t="s">
        <v>760</v>
      </c>
      <c r="B59" s="3" t="str">
        <f>VLOOKUP($A59,'Unit list'!$B$4:$D$176,3,0)</f>
        <v>East of England</v>
      </c>
      <c r="C59" s="182">
        <f t="shared" si="2"/>
        <v>47.000000000000007</v>
      </c>
      <c r="D59" s="15">
        <v>92</v>
      </c>
      <c r="E59" s="179">
        <v>0.51086956521739135</v>
      </c>
      <c r="F59" s="12">
        <f t="shared" si="9"/>
        <v>0.51086956521739135</v>
      </c>
      <c r="G59" s="15">
        <f>IF(B59='Unit list'!$D$1,'7procesess'!D59,-1)</f>
        <v>92</v>
      </c>
      <c r="H59" s="12">
        <f>IF(B59='Unit list'!$D$1,'7procesess'!F59,1.1)</f>
        <v>0.51086956521739135</v>
      </c>
      <c r="I59" s="15">
        <f>IF(A59='Unit list'!$A$1,'7procesess'!D59,-1)</f>
        <v>-1</v>
      </c>
      <c r="J59" s="12">
        <f>IF(A59='Unit list'!$A$1,'7procesess'!F59,1.1)</f>
        <v>1.1000000000000001</v>
      </c>
      <c r="K59" s="16"/>
      <c r="L59" s="11">
        <f t="shared" si="8"/>
        <v>57</v>
      </c>
      <c r="M59" s="17">
        <f t="shared" si="3"/>
        <v>57</v>
      </c>
      <c r="N59" s="18">
        <f t="shared" si="4"/>
        <v>0.24138377313007267</v>
      </c>
      <c r="O59" s="18">
        <f t="shared" si="5"/>
        <v>0.48703853528864405</v>
      </c>
      <c r="P59" s="18">
        <f t="shared" si="6"/>
        <v>0.19626767002805301</v>
      </c>
      <c r="Q59" s="18">
        <f t="shared" si="7"/>
        <v>0.55300545870371032</v>
      </c>
      <c r="R59" s="273">
        <f t="shared" si="10"/>
        <v>0.35469090362803279</v>
      </c>
      <c r="W59" s="273"/>
    </row>
    <row r="60" spans="1:23" x14ac:dyDescent="0.25">
      <c r="A60" t="s">
        <v>761</v>
      </c>
      <c r="B60" s="3" t="str">
        <f>VLOOKUP($A60,'Unit list'!$B$4:$D$176,3,0)</f>
        <v>West Midlands</v>
      </c>
      <c r="C60" s="182">
        <f t="shared" si="2"/>
        <v>24.000000000000004</v>
      </c>
      <c r="D60" s="15">
        <v>42</v>
      </c>
      <c r="E60" s="179">
        <v>0.57142857142857151</v>
      </c>
      <c r="F60" s="12">
        <f t="shared" si="9"/>
        <v>0.57142857142857151</v>
      </c>
      <c r="G60" s="15">
        <f>IF(B60='Unit list'!$D$1,'7procesess'!D60,-1)</f>
        <v>-1</v>
      </c>
      <c r="H60" s="12">
        <f>IF(B60='Unit list'!$D$1,'7procesess'!F60,1.1)</f>
        <v>1.1000000000000001</v>
      </c>
      <c r="I60" s="15">
        <f>IF(A60='Unit list'!$A$1,'7procesess'!D60,-1)</f>
        <v>-1</v>
      </c>
      <c r="J60" s="12">
        <f>IF(A60='Unit list'!$A$1,'7procesess'!F60,1.1)</f>
        <v>1.1000000000000001</v>
      </c>
      <c r="K60" s="16"/>
      <c r="L60" s="11">
        <f t="shared" si="8"/>
        <v>58</v>
      </c>
      <c r="M60" s="17">
        <f t="shared" si="3"/>
        <v>58</v>
      </c>
      <c r="N60" s="18">
        <f t="shared" si="4"/>
        <v>0.24223074423313046</v>
      </c>
      <c r="O60" s="18">
        <f t="shared" si="5"/>
        <v>0.48588444104791439</v>
      </c>
      <c r="P60" s="18">
        <f t="shared" si="6"/>
        <v>0.19732152161538102</v>
      </c>
      <c r="Q60" s="18">
        <f t="shared" si="7"/>
        <v>0.55135682549642806</v>
      </c>
      <c r="R60" s="273">
        <f t="shared" si="10"/>
        <v>0.35469090362803279</v>
      </c>
      <c r="W60" s="273"/>
    </row>
    <row r="61" spans="1:23" x14ac:dyDescent="0.25">
      <c r="A61" t="s">
        <v>762</v>
      </c>
      <c r="B61" s="3" t="str">
        <f>VLOOKUP($A61,'Unit list'!$B$4:$D$176,3,0)</f>
        <v>North West</v>
      </c>
      <c r="C61" s="182">
        <f t="shared" si="2"/>
        <v>16</v>
      </c>
      <c r="D61" s="15">
        <v>209</v>
      </c>
      <c r="E61" s="179">
        <v>7.6555023923444973E-2</v>
      </c>
      <c r="F61" s="12">
        <f t="shared" si="9"/>
        <v>7.6555023923444973E-2</v>
      </c>
      <c r="G61" s="15">
        <f>IF(B61='Unit list'!$D$1,'7procesess'!D61,-1)</f>
        <v>-1</v>
      </c>
      <c r="H61" s="12">
        <f>IF(B61='Unit list'!$D$1,'7procesess'!F61,1.1)</f>
        <v>1.1000000000000001</v>
      </c>
      <c r="I61" s="15">
        <f>IF(A61='Unit list'!$A$1,'7procesess'!D61,-1)</f>
        <v>-1</v>
      </c>
      <c r="J61" s="12">
        <f>IF(A61='Unit list'!$A$1,'7procesess'!F61,1.1)</f>
        <v>1.1000000000000001</v>
      </c>
      <c r="K61" s="16"/>
      <c r="L61" s="11">
        <f t="shared" si="8"/>
        <v>59</v>
      </c>
      <c r="M61" s="17">
        <f t="shared" si="3"/>
        <v>59</v>
      </c>
      <c r="N61" s="18">
        <f t="shared" si="4"/>
        <v>0.24305853282230908</v>
      </c>
      <c r="O61" s="18">
        <f t="shared" si="5"/>
        <v>0.48475927983308842</v>
      </c>
      <c r="P61" s="18">
        <f t="shared" si="6"/>
        <v>0.19835386582738798</v>
      </c>
      <c r="Q61" s="18">
        <f t="shared" si="7"/>
        <v>0.5497471755462332</v>
      </c>
      <c r="R61" s="273">
        <f t="shared" si="10"/>
        <v>0.35469090362803279</v>
      </c>
      <c r="W61" s="273"/>
    </row>
    <row r="62" spans="1:23" x14ac:dyDescent="0.25">
      <c r="A62" t="s">
        <v>763</v>
      </c>
      <c r="B62" s="3" t="str">
        <f>VLOOKUP($A62,'Unit list'!$B$4:$D$176,3,0)</f>
        <v>South Central</v>
      </c>
      <c r="C62" s="182">
        <f t="shared" si="2"/>
        <v>13</v>
      </c>
      <c r="D62" s="15">
        <v>24</v>
      </c>
      <c r="E62" s="179">
        <v>0.54166666666666663</v>
      </c>
      <c r="F62" s="12">
        <f t="shared" si="9"/>
        <v>0.54166666666666663</v>
      </c>
      <c r="G62" s="15">
        <f>IF(B62='Unit list'!$D$1,'7procesess'!D62,-1)</f>
        <v>-1</v>
      </c>
      <c r="H62" s="12">
        <f>IF(B62='Unit list'!$D$1,'7procesess'!F62,1.1)</f>
        <v>1.1000000000000001</v>
      </c>
      <c r="I62" s="15">
        <f>IF(A62='Unit list'!$A$1,'7procesess'!D62,-1)</f>
        <v>-1</v>
      </c>
      <c r="J62" s="12">
        <f>IF(A62='Unit list'!$A$1,'7procesess'!F62,1.1)</f>
        <v>1.1000000000000001</v>
      </c>
      <c r="K62" s="16"/>
      <c r="L62" s="11">
        <f t="shared" si="8"/>
        <v>60</v>
      </c>
      <c r="M62" s="17">
        <f t="shared" si="3"/>
        <v>60</v>
      </c>
      <c r="N62" s="18">
        <f t="shared" si="4"/>
        <v>0.24386785922859713</v>
      </c>
      <c r="O62" s="18">
        <f t="shared" si="5"/>
        <v>0.4836618742315707</v>
      </c>
      <c r="P62" s="18">
        <f t="shared" si="6"/>
        <v>0.1993654346688514</v>
      </c>
      <c r="Q62" s="18">
        <f t="shared" si="7"/>
        <v>0.54817501778485589</v>
      </c>
      <c r="R62" s="273">
        <f t="shared" si="10"/>
        <v>0.35469090362803279</v>
      </c>
      <c r="W62" s="273"/>
    </row>
    <row r="63" spans="1:23" x14ac:dyDescent="0.25">
      <c r="A63" t="s">
        <v>764</v>
      </c>
      <c r="B63" s="3" t="str">
        <f>VLOOKUP($A63,'Unit list'!$B$4:$D$176,3,0)</f>
        <v>East of England</v>
      </c>
      <c r="C63" s="182">
        <f t="shared" si="2"/>
        <v>66</v>
      </c>
      <c r="D63" s="15">
        <v>91</v>
      </c>
      <c r="E63" s="179">
        <v>0.72527472527472525</v>
      </c>
      <c r="F63" s="12">
        <f t="shared" si="9"/>
        <v>0.72527472527472525</v>
      </c>
      <c r="G63" s="15">
        <f>IF(B63='Unit list'!$D$1,'7procesess'!D63,-1)</f>
        <v>91</v>
      </c>
      <c r="H63" s="12">
        <f>IF(B63='Unit list'!$D$1,'7procesess'!F63,1.1)</f>
        <v>0.72527472527472525</v>
      </c>
      <c r="I63" s="15">
        <f>IF(A63='Unit list'!$A$1,'7procesess'!D63,-1)</f>
        <v>-1</v>
      </c>
      <c r="J63" s="12">
        <f>IF(A63='Unit list'!$A$1,'7procesess'!F63,1.1)</f>
        <v>1.1000000000000001</v>
      </c>
      <c r="K63" s="16"/>
      <c r="L63" s="11">
        <f t="shared" si="8"/>
        <v>61</v>
      </c>
      <c r="M63" s="17">
        <f t="shared" si="3"/>
        <v>61</v>
      </c>
      <c r="N63" s="18">
        <f t="shared" si="4"/>
        <v>0.24465940626845553</v>
      </c>
      <c r="O63" s="18">
        <f t="shared" si="5"/>
        <v>0.48259111247498948</v>
      </c>
      <c r="P63" s="18">
        <f t="shared" si="6"/>
        <v>0.20035692545886027</v>
      </c>
      <c r="Q63" s="18">
        <f t="shared" si="7"/>
        <v>0.54663893916214945</v>
      </c>
      <c r="R63" s="273">
        <f t="shared" si="10"/>
        <v>0.35469090362803279</v>
      </c>
      <c r="W63" s="273"/>
    </row>
    <row r="64" spans="1:23" x14ac:dyDescent="0.25">
      <c r="A64" t="s">
        <v>765</v>
      </c>
      <c r="B64" s="3" t="str">
        <f>VLOOKUP($A64,'Unit list'!$B$4:$D$176,3,0)</f>
        <v>West Midlands</v>
      </c>
      <c r="C64" s="182">
        <f t="shared" si="2"/>
        <v>58</v>
      </c>
      <c r="D64" s="15">
        <v>102</v>
      </c>
      <c r="E64" s="179">
        <v>0.56862745098039214</v>
      </c>
      <c r="F64" s="12">
        <f t="shared" si="9"/>
        <v>0.56862745098039214</v>
      </c>
      <c r="G64" s="15">
        <f>IF(B64='Unit list'!$D$1,'7procesess'!D64,-1)</f>
        <v>-1</v>
      </c>
      <c r="H64" s="12">
        <f>IF(B64='Unit list'!$D$1,'7procesess'!F64,1.1)</f>
        <v>1.1000000000000001</v>
      </c>
      <c r="I64" s="15">
        <f>IF(A64='Unit list'!$A$1,'7procesess'!D64,-1)</f>
        <v>-1</v>
      </c>
      <c r="J64" s="12">
        <f>IF(A64='Unit list'!$A$1,'7procesess'!F64,1.1)</f>
        <v>1.1000000000000001</v>
      </c>
      <c r="K64" s="16"/>
      <c r="L64" s="11">
        <f t="shared" si="8"/>
        <v>62</v>
      </c>
      <c r="M64" s="17">
        <f t="shared" si="3"/>
        <v>62</v>
      </c>
      <c r="N64" s="18">
        <f t="shared" si="4"/>
        <v>0.24543382172786876</v>
      </c>
      <c r="O64" s="18">
        <f t="shared" si="5"/>
        <v>0.48154594382398852</v>
      </c>
      <c r="P64" s="18">
        <f t="shared" si="6"/>
        <v>0.20132900292664227</v>
      </c>
      <c r="Q64" s="18">
        <f t="shared" si="7"/>
        <v>0.54513759950163843</v>
      </c>
      <c r="R64" s="273">
        <f t="shared" si="10"/>
        <v>0.35469090362803279</v>
      </c>
      <c r="W64" s="273"/>
    </row>
    <row r="65" spans="1:23" x14ac:dyDescent="0.25">
      <c r="A65" t="s">
        <v>766</v>
      </c>
      <c r="B65" s="3" t="str">
        <f>VLOOKUP($A65,'Unit list'!$B$4:$D$176,3,0)</f>
        <v>North East</v>
      </c>
      <c r="C65" s="182">
        <f t="shared" si="2"/>
        <v>65</v>
      </c>
      <c r="D65" s="15">
        <v>94</v>
      </c>
      <c r="E65" s="179">
        <v>0.6914893617021276</v>
      </c>
      <c r="F65" s="12">
        <f t="shared" si="9"/>
        <v>0.6914893617021276</v>
      </c>
      <c r="G65" s="15">
        <f>IF(B65='Unit list'!$D$1,'7procesess'!D65,-1)</f>
        <v>-1</v>
      </c>
      <c r="H65" s="12">
        <f>IF(B65='Unit list'!$D$1,'7procesess'!F65,1.1)</f>
        <v>1.1000000000000001</v>
      </c>
      <c r="I65" s="15">
        <f>IF(A65='Unit list'!$A$1,'7procesess'!D65,-1)</f>
        <v>-1</v>
      </c>
      <c r="J65" s="12">
        <f>IF(A65='Unit list'!$A$1,'7procesess'!F65,1.1)</f>
        <v>1.1000000000000001</v>
      </c>
      <c r="K65" s="16"/>
      <c r="L65" s="11">
        <f t="shared" si="8"/>
        <v>63</v>
      </c>
      <c r="M65" s="17">
        <f t="shared" si="3"/>
        <v>63</v>
      </c>
      <c r="N65" s="18">
        <f t="shared" si="4"/>
        <v>0.24619172064776629</v>
      </c>
      <c r="O65" s="18">
        <f t="shared" si="5"/>
        <v>0.48052537434250936</v>
      </c>
      <c r="P65" s="18">
        <f t="shared" si="6"/>
        <v>0.20228230115409365</v>
      </c>
      <c r="Q65" s="18">
        <f t="shared" si="7"/>
        <v>0.54366972676317549</v>
      </c>
      <c r="R65" s="273">
        <f t="shared" si="10"/>
        <v>0.35469090362803279</v>
      </c>
      <c r="W65" s="273"/>
    </row>
    <row r="66" spans="1:23" x14ac:dyDescent="0.25">
      <c r="A66" t="s">
        <v>767</v>
      </c>
      <c r="B66" s="3" t="str">
        <f>VLOOKUP($A66,'Unit list'!$B$4:$D$176,3,0)</f>
        <v>London and South East</v>
      </c>
      <c r="C66" s="182">
        <f t="shared" si="2"/>
        <v>6</v>
      </c>
      <c r="D66" s="15">
        <v>34</v>
      </c>
      <c r="E66" s="179">
        <v>0.17647058823529413</v>
      </c>
      <c r="F66" s="12">
        <f t="shared" si="9"/>
        <v>0.17647058823529413</v>
      </c>
      <c r="G66" s="15">
        <f>IF(B66='Unit list'!$D$1,'7procesess'!D66,-1)</f>
        <v>-1</v>
      </c>
      <c r="H66" s="12">
        <f>IF(B66='Unit list'!$D$1,'7procesess'!F66,1.1)</f>
        <v>1.1000000000000001</v>
      </c>
      <c r="I66" s="15">
        <f>IF(A66='Unit list'!$A$1,'7procesess'!D66,-1)</f>
        <v>-1</v>
      </c>
      <c r="J66" s="12">
        <f>IF(A66='Unit list'!$A$1,'7procesess'!F66,1.1)</f>
        <v>1.1000000000000001</v>
      </c>
      <c r="K66" s="16"/>
      <c r="L66" s="11">
        <f t="shared" si="8"/>
        <v>64</v>
      </c>
      <c r="M66" s="17">
        <f t="shared" si="3"/>
        <v>64</v>
      </c>
      <c r="N66" s="18">
        <f t="shared" si="4"/>
        <v>0.24693368742935093</v>
      </c>
      <c r="O66" s="18">
        <f t="shared" si="5"/>
        <v>0.47952846302337876</v>
      </c>
      <c r="P66" s="18">
        <f t="shared" si="6"/>
        <v>0.20321742537812434</v>
      </c>
      <c r="Q66" s="18">
        <f t="shared" si="7"/>
        <v>0.54223411267527555</v>
      </c>
      <c r="R66" s="273">
        <f t="shared" si="10"/>
        <v>0.35469090362803279</v>
      </c>
      <c r="W66" s="273"/>
    </row>
    <row r="67" spans="1:23" x14ac:dyDescent="0.25">
      <c r="A67" t="s">
        <v>768</v>
      </c>
      <c r="B67" s="3" t="str">
        <f>VLOOKUP($A67,'Unit list'!$B$4:$D$176,3,0)</f>
        <v>West Midlands</v>
      </c>
      <c r="C67" s="182">
        <f t="shared" si="2"/>
        <v>18</v>
      </c>
      <c r="D67" s="15">
        <v>25</v>
      </c>
      <c r="E67" s="179">
        <v>0.72</v>
      </c>
      <c r="F67" s="12">
        <f t="shared" ref="F67:F98" si="12">IF(C67=0,0,IF(C67&lt;5,1.1,E67))</f>
        <v>0.72</v>
      </c>
      <c r="G67" s="15">
        <f>IF(B67='Unit list'!$D$1,'7procesess'!D67,-1)</f>
        <v>-1</v>
      </c>
      <c r="H67" s="12">
        <f>IF(B67='Unit list'!$D$1,'7procesess'!F67,1.1)</f>
        <v>1.1000000000000001</v>
      </c>
      <c r="I67" s="15">
        <f>IF(A67='Unit list'!$A$1,'7procesess'!D67,-1)</f>
        <v>-1</v>
      </c>
      <c r="J67" s="12">
        <f>IF(A67='Unit list'!$A$1,'7procesess'!F67,1.1)</f>
        <v>1.1000000000000001</v>
      </c>
      <c r="K67" s="16"/>
      <c r="L67" s="11">
        <f t="shared" si="8"/>
        <v>65</v>
      </c>
      <c r="M67" s="17">
        <f t="shared" si="3"/>
        <v>65</v>
      </c>
      <c r="N67" s="18">
        <f t="shared" si="4"/>
        <v>0.2476602777759018</v>
      </c>
      <c r="O67" s="18">
        <f t="shared" si="5"/>
        <v>0.47855431823126254</v>
      </c>
      <c r="P67" s="18">
        <f t="shared" si="6"/>
        <v>0.20413495366465428</v>
      </c>
      <c r="Q67" s="18">
        <f t="shared" si="7"/>
        <v>0.54082960870360608</v>
      </c>
      <c r="R67" s="273">
        <f t="shared" ref="R67:R98" si="13">IF(M67="","",$E$179)</f>
        <v>0.35469090362803279</v>
      </c>
      <c r="W67" s="273"/>
    </row>
    <row r="68" spans="1:23" x14ac:dyDescent="0.25">
      <c r="A68" t="s">
        <v>769</v>
      </c>
      <c r="B68" s="3" t="str">
        <f>VLOOKUP($A68,'Unit list'!$B$4:$D$176,3,0)</f>
        <v>London and South East</v>
      </c>
      <c r="C68" s="182">
        <f t="shared" si="2"/>
        <v>13.999999999999998</v>
      </c>
      <c r="D68" s="15">
        <v>66</v>
      </c>
      <c r="E68" s="179">
        <v>0.2121212121212121</v>
      </c>
      <c r="F68" s="12">
        <f t="shared" si="12"/>
        <v>0.2121212121212121</v>
      </c>
      <c r="G68" s="15">
        <f>IF(B68='Unit list'!$D$1,'7procesess'!D68,-1)</f>
        <v>-1</v>
      </c>
      <c r="H68" s="12">
        <f>IF(B68='Unit list'!$D$1,'7procesess'!F68,1.1)</f>
        <v>1.1000000000000001</v>
      </c>
      <c r="I68" s="15">
        <f>IF(A68='Unit list'!$A$1,'7procesess'!D68,-1)</f>
        <v>-1</v>
      </c>
      <c r="J68" s="12">
        <f>IF(A68='Unit list'!$A$1,'7procesess'!F68,1.1)</f>
        <v>1.1000000000000001</v>
      </c>
      <c r="K68" s="16"/>
      <c r="L68" s="11">
        <f t="shared" si="8"/>
        <v>66</v>
      </c>
      <c r="M68" s="17">
        <f t="shared" ref="M68:M131" si="14">IF(L68&gt;MAX($D$3:$D$174)+10,"",L68)</f>
        <v>66</v>
      </c>
      <c r="N68" s="18">
        <f t="shared" ref="N68:N131" si="15">(2*($M68*$R68)+NORMSINV((100+95.44)/200)^2-NORMSINV((100+95.44)/200)*SQRT(NORMSINV((100+95.44)/200)^2+4*($M68*$R68)*(1-$R68)))/2/($M68+NORMSINV((100+95.44)/200)^2)</f>
        <v>0.24837202048588189</v>
      </c>
      <c r="O68" s="18">
        <f t="shared" ref="O68:O131" si="16">(2*($M68*$R68)+NORMSINV((100+95.44)/200)^2+NORMSINV((100+95.44)/200)*SQRT(NORMSINV((100+95.44)/200)^2+4*($M68*$R68)*(1-$R68)))/2/($M68+NORMSINV((100+95.44)/200)^2)</f>
        <v>0.4776020944327723</v>
      </c>
      <c r="P68" s="18">
        <f t="shared" ref="P68:P131" si="17">(2*($M68*$R68)+NORMSINV((100+99.74)/200)^2-NORMSINV((100+99.74)/200)*SQRT(NORMSINV((100+99.74)/200)^2+4*($M68*$R68)*(1-$R68)))/2/($M68+NORMSINV((100+99.74)/200)^2)</f>
        <v>0.20503543846495356</v>
      </c>
      <c r="Q68" s="18">
        <f t="shared" ref="Q68:Q131" si="18">(2*($M68*$R68)+NORMSINV((100+99.74)/200)^2+NORMSINV((100+99.74)/200)*SQRT(NORMSINV((100+99.74)/200)^2+4*($M68*$R68)*(1-$R68)))/2/($M68+NORMSINV((100+99.74)/200)^2)</f>
        <v>0.53945512232556014</v>
      </c>
      <c r="R68" s="273">
        <f t="shared" si="13"/>
        <v>0.35469090362803279</v>
      </c>
      <c r="W68" s="273"/>
    </row>
    <row r="69" spans="1:23" x14ac:dyDescent="0.25">
      <c r="A69" t="s">
        <v>770</v>
      </c>
      <c r="B69" s="3" t="str">
        <f>VLOOKUP($A69,'Unit list'!$B$4:$D$176,3,0)</f>
        <v>East of England</v>
      </c>
      <c r="C69" s="182">
        <f t="shared" ref="C69:C129" si="19">D69*E69</f>
        <v>29.999999999999996</v>
      </c>
      <c r="D69" s="15">
        <v>55</v>
      </c>
      <c r="E69" s="179">
        <v>0.54545454545454541</v>
      </c>
      <c r="F69" s="12">
        <f t="shared" si="12"/>
        <v>0.54545454545454541</v>
      </c>
      <c r="G69" s="15">
        <f>IF(B69='Unit list'!$D$1,'7procesess'!D69,-1)</f>
        <v>55</v>
      </c>
      <c r="H69" s="12">
        <f>IF(B69='Unit list'!$D$1,'7procesess'!F69,1.1)</f>
        <v>0.54545454545454541</v>
      </c>
      <c r="I69" s="15">
        <f>IF(A69='Unit list'!$A$1,'7procesess'!D69,-1)</f>
        <v>-1</v>
      </c>
      <c r="J69" s="12">
        <f>IF(A69='Unit list'!$A$1,'7procesess'!F69,1.1)</f>
        <v>1.1000000000000001</v>
      </c>
      <c r="K69" s="16"/>
      <c r="L69" s="11">
        <f t="shared" si="8"/>
        <v>67</v>
      </c>
      <c r="M69" s="17">
        <f t="shared" si="14"/>
        <v>67</v>
      </c>
      <c r="N69" s="18">
        <f t="shared" si="15"/>
        <v>0.24906941911064698</v>
      </c>
      <c r="O69" s="18">
        <f t="shared" si="16"/>
        <v>0.47667098918677531</v>
      </c>
      <c r="P69" s="18">
        <f t="shared" si="17"/>
        <v>0.20591940806400286</v>
      </c>
      <c r="Q69" s="18">
        <f t="shared" si="18"/>
        <v>0.53810961358389886</v>
      </c>
      <c r="R69" s="273">
        <f t="shared" si="13"/>
        <v>0.35469090362803279</v>
      </c>
      <c r="W69" s="273"/>
    </row>
    <row r="70" spans="1:23" x14ac:dyDescent="0.25">
      <c r="A70" t="s">
        <v>771</v>
      </c>
      <c r="B70" s="3" t="str">
        <f>VLOOKUP($A70,'Unit list'!$B$4:$D$176,3,0)</f>
        <v>London and South East</v>
      </c>
      <c r="C70" s="182">
        <f t="shared" si="19"/>
        <v>1</v>
      </c>
      <c r="D70" s="15">
        <v>63</v>
      </c>
      <c r="E70" s="179">
        <v>1.5873015873015872E-2</v>
      </c>
      <c r="F70" s="12">
        <f t="shared" si="12"/>
        <v>1.1000000000000001</v>
      </c>
      <c r="G70" s="15">
        <f>IF(B70='Unit list'!$D$1,'7procesess'!D70,-1)</f>
        <v>-1</v>
      </c>
      <c r="H70" s="12">
        <f>IF(B70='Unit list'!$D$1,'7procesess'!F70,1.1)</f>
        <v>1.1000000000000001</v>
      </c>
      <c r="I70" s="15">
        <f>IF(A70='Unit list'!$A$1,'7procesess'!D70,-1)</f>
        <v>-1</v>
      </c>
      <c r="J70" s="12">
        <f>IF(A70='Unit list'!$A$1,'7procesess'!F70,1.1)</f>
        <v>1.1000000000000001</v>
      </c>
      <c r="K70" s="16"/>
      <c r="L70" s="11">
        <f t="shared" ref="L70:L133" si="20">L69+1</f>
        <v>68</v>
      </c>
      <c r="M70" s="17">
        <f t="shared" si="14"/>
        <v>68</v>
      </c>
      <c r="N70" s="18">
        <f t="shared" si="15"/>
        <v>0.24975295348869883</v>
      </c>
      <c r="O70" s="18">
        <f t="shared" si="16"/>
        <v>0.47576024037083176</v>
      </c>
      <c r="P70" s="18">
        <f t="shared" si="17"/>
        <v>0.20678736792964209</v>
      </c>
      <c r="Q70" s="18">
        <f t="shared" si="18"/>
        <v>0.53679209189515376</v>
      </c>
      <c r="R70" s="273">
        <f t="shared" si="13"/>
        <v>0.35469090362803279</v>
      </c>
      <c r="W70" s="273"/>
    </row>
    <row r="71" spans="1:23" x14ac:dyDescent="0.25">
      <c r="A71" t="s">
        <v>772</v>
      </c>
      <c r="B71" s="3" t="str">
        <f>VLOOKUP($A71,'Unit list'!$B$4:$D$176,3,0)</f>
        <v>London and South East</v>
      </c>
      <c r="C71" s="182">
        <f t="shared" si="19"/>
        <v>11</v>
      </c>
      <c r="D71" s="15">
        <v>111</v>
      </c>
      <c r="E71" s="179">
        <v>9.90990990990991E-2</v>
      </c>
      <c r="F71" s="12">
        <f t="shared" si="12"/>
        <v>9.90990990990991E-2</v>
      </c>
      <c r="G71" s="15">
        <f>IF(B71='Unit list'!$D$1,'7procesess'!D71,-1)</f>
        <v>-1</v>
      </c>
      <c r="H71" s="12">
        <f>IF(B71='Unit list'!$D$1,'7procesess'!F71,1.1)</f>
        <v>1.1000000000000001</v>
      </c>
      <c r="I71" s="15">
        <f>IF(A71='Unit list'!$A$1,'7procesess'!D71,-1)</f>
        <v>-1</v>
      </c>
      <c r="J71" s="12">
        <f>IF(A71='Unit list'!$A$1,'7procesess'!F71,1.1)</f>
        <v>1.1000000000000001</v>
      </c>
      <c r="K71" s="16"/>
      <c r="L71" s="11">
        <f t="shared" si="20"/>
        <v>69</v>
      </c>
      <c r="M71" s="17">
        <f t="shared" si="14"/>
        <v>69</v>
      </c>
      <c r="N71" s="18">
        <f t="shared" si="15"/>
        <v>0.25042308116722234</v>
      </c>
      <c r="O71" s="18">
        <f t="shared" si="16"/>
        <v>0.47486912362221367</v>
      </c>
      <c r="P71" s="18">
        <f t="shared" si="17"/>
        <v>0.20763980197046153</v>
      </c>
      <c r="Q71" s="18">
        <f t="shared" si="18"/>
        <v>0.53550161309088995</v>
      </c>
      <c r="R71" s="273">
        <f t="shared" si="13"/>
        <v>0.35469090362803279</v>
      </c>
      <c r="W71" s="273"/>
    </row>
    <row r="72" spans="1:23" x14ac:dyDescent="0.25">
      <c r="A72" t="s">
        <v>773</v>
      </c>
      <c r="B72" s="3" t="str">
        <f>VLOOKUP($A72,'Unit list'!$B$4:$D$176,3,0)</f>
        <v>North West</v>
      </c>
      <c r="C72" s="182">
        <f t="shared" si="19"/>
        <v>71.000000000000014</v>
      </c>
      <c r="D72" s="15">
        <v>141</v>
      </c>
      <c r="E72" s="179">
        <v>0.5035460992907802</v>
      </c>
      <c r="F72" s="12">
        <f t="shared" si="12"/>
        <v>0.5035460992907802</v>
      </c>
      <c r="G72" s="15">
        <f>IF(B72='Unit list'!$D$1,'7procesess'!D72,-1)</f>
        <v>-1</v>
      </c>
      <c r="H72" s="12">
        <f>IF(B72='Unit list'!$D$1,'7procesess'!F72,1.1)</f>
        <v>1.1000000000000001</v>
      </c>
      <c r="I72" s="15">
        <f>IF(A72='Unit list'!$A$1,'7procesess'!D72,-1)</f>
        <v>-1</v>
      </c>
      <c r="J72" s="12">
        <f>IF(A72='Unit list'!$A$1,'7procesess'!F72,1.1)</f>
        <v>1.1000000000000001</v>
      </c>
      <c r="K72" s="16"/>
      <c r="L72" s="11">
        <f t="shared" si="20"/>
        <v>70</v>
      </c>
      <c r="M72" s="17">
        <f t="shared" si="14"/>
        <v>70</v>
      </c>
      <c r="N72" s="18">
        <f t="shared" si="15"/>
        <v>0.25108023872058383</v>
      </c>
      <c r="O72" s="18">
        <f t="shared" si="16"/>
        <v>0.47399694997419256</v>
      </c>
      <c r="P72" s="18">
        <f t="shared" si="17"/>
        <v>0.20847717370966168</v>
      </c>
      <c r="Q72" s="18">
        <f t="shared" si="18"/>
        <v>0.53423727667206422</v>
      </c>
      <c r="R72" s="273">
        <f t="shared" si="13"/>
        <v>0.35469090362803279</v>
      </c>
      <c r="W72" s="273"/>
    </row>
    <row r="73" spans="1:23" x14ac:dyDescent="0.25">
      <c r="A73" t="s">
        <v>774</v>
      </c>
      <c r="B73" s="3" t="str">
        <f>VLOOKUP($A73,'Unit list'!$B$4:$D$176,3,0)</f>
        <v>Wales</v>
      </c>
      <c r="C73" s="182">
        <f t="shared" si="19"/>
        <v>4</v>
      </c>
      <c r="D73" s="15">
        <v>39</v>
      </c>
      <c r="E73" s="179">
        <v>0.10256410256410257</v>
      </c>
      <c r="F73" s="12">
        <f t="shared" si="12"/>
        <v>1.1000000000000001</v>
      </c>
      <c r="G73" s="15">
        <f>IF(B73='Unit list'!$D$1,'7procesess'!D73,-1)</f>
        <v>-1</v>
      </c>
      <c r="H73" s="12">
        <f>IF(B73='Unit list'!$D$1,'7procesess'!F73,1.1)</f>
        <v>1.1000000000000001</v>
      </c>
      <c r="I73" s="15">
        <f>IF(A73='Unit list'!$A$1,'7procesess'!D73,-1)</f>
        <v>-1</v>
      </c>
      <c r="J73" s="12">
        <f>IF(A73='Unit list'!$A$1,'7procesess'!F73,1.1)</f>
        <v>1.1000000000000001</v>
      </c>
      <c r="K73" s="16"/>
      <c r="L73" s="11">
        <f t="shared" si="20"/>
        <v>71</v>
      </c>
      <c r="M73" s="17">
        <f t="shared" si="14"/>
        <v>71</v>
      </c>
      <c r="N73" s="18">
        <f t="shared" si="15"/>
        <v>0.25172484297451669</v>
      </c>
      <c r="O73" s="18">
        <f t="shared" si="16"/>
        <v>0.47314306367026138</v>
      </c>
      <c r="P73" s="18">
        <f t="shared" si="17"/>
        <v>0.20929992738145425</v>
      </c>
      <c r="Q73" s="18">
        <f t="shared" si="18"/>
        <v>0.53299822325862589</v>
      </c>
      <c r="R73" s="273">
        <f t="shared" si="13"/>
        <v>0.35469090362803279</v>
      </c>
      <c r="W73" s="273"/>
    </row>
    <row r="74" spans="1:23" x14ac:dyDescent="0.25">
      <c r="A74" t="s">
        <v>775</v>
      </c>
      <c r="B74" s="3" t="str">
        <f>VLOOKUP($A74,'Unit list'!$B$4:$D$176,3,0)</f>
        <v>West Midlands</v>
      </c>
      <c r="C74" s="182">
        <f t="shared" si="19"/>
        <v>61.999999999999993</v>
      </c>
      <c r="D74" s="15">
        <v>143</v>
      </c>
      <c r="E74" s="179">
        <v>0.43356643356643354</v>
      </c>
      <c r="F74" s="12">
        <f t="shared" si="12"/>
        <v>0.43356643356643354</v>
      </c>
      <c r="G74" s="15">
        <f>IF(B74='Unit list'!$D$1,'7procesess'!D74,-1)</f>
        <v>-1</v>
      </c>
      <c r="H74" s="12">
        <f>IF(B74='Unit list'!$D$1,'7procesess'!F74,1.1)</f>
        <v>1.1000000000000001</v>
      </c>
      <c r="I74" s="15">
        <f>IF(A74='Unit list'!$A$1,'7procesess'!D74,-1)</f>
        <v>-1</v>
      </c>
      <c r="J74" s="12">
        <f>IF(A74='Unit list'!$A$1,'7procesess'!F74,1.1)</f>
        <v>1.1000000000000001</v>
      </c>
      <c r="K74" s="16"/>
      <c r="L74" s="11">
        <f t="shared" si="20"/>
        <v>72</v>
      </c>
      <c r="M74" s="17">
        <f t="shared" si="14"/>
        <v>72</v>
      </c>
      <c r="N74" s="18">
        <f t="shared" si="15"/>
        <v>0.25235729214388147</v>
      </c>
      <c r="O74" s="18">
        <f t="shared" si="16"/>
        <v>0.47230684014070046</v>
      </c>
      <c r="P74" s="18">
        <f t="shared" si="17"/>
        <v>0.21010848895598916</v>
      </c>
      <c r="Q74" s="18">
        <f t="shared" si="18"/>
        <v>0.53178363221820324</v>
      </c>
      <c r="R74" s="273">
        <f t="shared" si="13"/>
        <v>0.35469090362803279</v>
      </c>
      <c r="W74" s="273"/>
    </row>
    <row r="75" spans="1:23" x14ac:dyDescent="0.25">
      <c r="A75" t="s">
        <v>776</v>
      </c>
      <c r="B75" s="3" t="str">
        <f>VLOOKUP($A75,'Unit list'!$B$4:$D$176,3,0)</f>
        <v>South West</v>
      </c>
      <c r="C75" s="182">
        <f t="shared" si="19"/>
        <v>21</v>
      </c>
      <c r="D75" s="15">
        <v>91</v>
      </c>
      <c r="E75" s="179">
        <v>0.23076923076923075</v>
      </c>
      <c r="F75" s="12">
        <f t="shared" si="12"/>
        <v>0.23076923076923075</v>
      </c>
      <c r="G75" s="15">
        <f>IF(B75='Unit list'!$D$1,'7procesess'!D75,-1)</f>
        <v>-1</v>
      </c>
      <c r="H75" s="12">
        <f>IF(B75='Unit list'!$D$1,'7procesess'!F75,1.1)</f>
        <v>1.1000000000000001</v>
      </c>
      <c r="I75" s="15">
        <f>IF(A75='Unit list'!$A$1,'7procesess'!D75,-1)</f>
        <v>-1</v>
      </c>
      <c r="J75" s="12">
        <f>IF(A75='Unit list'!$A$1,'7procesess'!F75,1.1)</f>
        <v>1.1000000000000001</v>
      </c>
      <c r="K75" s="16"/>
      <c r="L75" s="11">
        <f t="shared" si="20"/>
        <v>73</v>
      </c>
      <c r="M75" s="17">
        <f t="shared" si="14"/>
        <v>73</v>
      </c>
      <c r="N75" s="18">
        <f t="shared" si="15"/>
        <v>0.25297796689113067</v>
      </c>
      <c r="O75" s="18">
        <f t="shared" si="16"/>
        <v>0.47148768412745573</v>
      </c>
      <c r="P75" s="18">
        <f t="shared" si="17"/>
        <v>0.21090326709826426</v>
      </c>
      <c r="Q75" s="18">
        <f t="shared" si="18"/>
        <v>0.53059271945924047</v>
      </c>
      <c r="R75" s="273">
        <f t="shared" si="13"/>
        <v>0.35469090362803279</v>
      </c>
      <c r="W75" s="273"/>
    </row>
    <row r="76" spans="1:23" x14ac:dyDescent="0.25">
      <c r="A76" t="s">
        <v>777</v>
      </c>
      <c r="B76" s="3" t="str">
        <f>VLOOKUP($A76,'Unit list'!$B$4:$D$176,3,0)</f>
        <v>West Midlands</v>
      </c>
      <c r="C76" s="182">
        <f t="shared" si="19"/>
        <v>19.000000000000004</v>
      </c>
      <c r="D76" s="15">
        <v>37</v>
      </c>
      <c r="E76" s="179">
        <v>0.5135135135135136</v>
      </c>
      <c r="F76" s="12">
        <f t="shared" si="12"/>
        <v>0.5135135135135136</v>
      </c>
      <c r="G76" s="15">
        <f>IF(B76='Unit list'!$D$1,'7procesess'!D76,-1)</f>
        <v>-1</v>
      </c>
      <c r="H76" s="12">
        <f>IF(B76='Unit list'!$D$1,'7procesess'!F76,1.1)</f>
        <v>1.1000000000000001</v>
      </c>
      <c r="I76" s="15">
        <f>IF(A76='Unit list'!$A$1,'7procesess'!D76,-1)</f>
        <v>-1</v>
      </c>
      <c r="J76" s="12">
        <f>IF(A76='Unit list'!$A$1,'7procesess'!F76,1.1)</f>
        <v>1.1000000000000001</v>
      </c>
      <c r="K76" s="16"/>
      <c r="L76" s="11">
        <f t="shared" si="20"/>
        <v>74</v>
      </c>
      <c r="M76" s="17">
        <f t="shared" si="14"/>
        <v>74</v>
      </c>
      <c r="N76" s="18">
        <f t="shared" si="15"/>
        <v>0.253587231311942</v>
      </c>
      <c r="O76" s="18">
        <f t="shared" si="16"/>
        <v>0.47068502794467093</v>
      </c>
      <c r="P76" s="18">
        <f t="shared" si="17"/>
        <v>0.21168465406599837</v>
      </c>
      <c r="Q76" s="18">
        <f t="shared" si="18"/>
        <v>0.52942473537531032</v>
      </c>
      <c r="R76" s="273">
        <f t="shared" si="13"/>
        <v>0.35469090362803279</v>
      </c>
      <c r="W76" s="273"/>
    </row>
    <row r="77" spans="1:23" x14ac:dyDescent="0.25">
      <c r="A77" t="s">
        <v>778</v>
      </c>
      <c r="B77" s="3" t="str">
        <f>VLOOKUP($A77,'Unit list'!$B$4:$D$176,3,0)</f>
        <v>East of England</v>
      </c>
      <c r="C77" s="182">
        <f t="shared" si="19"/>
        <v>41.000000000000007</v>
      </c>
      <c r="D77" s="15">
        <v>133</v>
      </c>
      <c r="E77" s="179">
        <v>0.30827067669172936</v>
      </c>
      <c r="F77" s="12">
        <f t="shared" si="12"/>
        <v>0.30827067669172936</v>
      </c>
      <c r="G77" s="15">
        <f>IF(B77='Unit list'!$D$1,'7procesess'!D77,-1)</f>
        <v>133</v>
      </c>
      <c r="H77" s="12">
        <f>IF(B77='Unit list'!$D$1,'7procesess'!F77,1.1)</f>
        <v>0.30827067669172936</v>
      </c>
      <c r="I77" s="15">
        <f>IF(A77='Unit list'!$A$1,'7procesess'!D77,-1)</f>
        <v>-1</v>
      </c>
      <c r="J77" s="12">
        <f>IF(A77='Unit list'!$A$1,'7procesess'!F77,1.1)</f>
        <v>1.1000000000000001</v>
      </c>
      <c r="K77" s="16"/>
      <c r="L77" s="11">
        <f t="shared" si="20"/>
        <v>75</v>
      </c>
      <c r="M77" s="17">
        <f t="shared" si="14"/>
        <v>75</v>
      </c>
      <c r="N77" s="18">
        <f t="shared" si="15"/>
        <v>0.25418543385387843</v>
      </c>
      <c r="O77" s="18">
        <f t="shared" si="16"/>
        <v>0.46989832986344982</v>
      </c>
      <c r="P77" s="18">
        <f t="shared" si="17"/>
        <v>0.21245302655101883</v>
      </c>
      <c r="Q77" s="18">
        <f t="shared" si="18"/>
        <v>0.52827896292854504</v>
      </c>
      <c r="R77" s="273">
        <f t="shared" si="13"/>
        <v>0.35469090362803279</v>
      </c>
      <c r="W77" s="273"/>
    </row>
    <row r="78" spans="1:23" x14ac:dyDescent="0.25">
      <c r="A78" t="s">
        <v>779</v>
      </c>
      <c r="B78" s="3" t="str">
        <f>VLOOKUP($A78,'Unit list'!$B$4:$D$176,3,0)</f>
        <v>South West</v>
      </c>
      <c r="C78" s="182">
        <f t="shared" si="19"/>
        <v>21.000000000000004</v>
      </c>
      <c r="D78" s="15">
        <v>51</v>
      </c>
      <c r="E78" s="179">
        <v>0.41176470588235298</v>
      </c>
      <c r="F78" s="12">
        <f t="shared" si="12"/>
        <v>0.41176470588235298</v>
      </c>
      <c r="G78" s="15">
        <f>IF(B78='Unit list'!$D$1,'7procesess'!D78,-1)</f>
        <v>-1</v>
      </c>
      <c r="H78" s="12">
        <f>IF(B78='Unit list'!$D$1,'7procesess'!F78,1.1)</f>
        <v>1.1000000000000001</v>
      </c>
      <c r="I78" s="15">
        <f>IF(A78='Unit list'!$A$1,'7procesess'!D78,-1)</f>
        <v>-1</v>
      </c>
      <c r="J78" s="12">
        <f>IF(A78='Unit list'!$A$1,'7procesess'!F78,1.1)</f>
        <v>1.1000000000000001</v>
      </c>
      <c r="K78" s="16"/>
      <c r="L78" s="11">
        <f t="shared" si="20"/>
        <v>76</v>
      </c>
      <c r="M78" s="17">
        <f t="shared" si="14"/>
        <v>76</v>
      </c>
      <c r="N78" s="18">
        <f t="shared" si="15"/>
        <v>0.25477290817339815</v>
      </c>
      <c r="O78" s="18">
        <f t="shared" si="16"/>
        <v>0.46912707261051356</v>
      </c>
      <c r="P78" s="18">
        <f t="shared" si="17"/>
        <v>0.21320874646832599</v>
      </c>
      <c r="Q78" s="18">
        <f t="shared" si="18"/>
        <v>0.5271547158612252</v>
      </c>
      <c r="R78" s="273">
        <f t="shared" si="13"/>
        <v>0.35469090362803279</v>
      </c>
      <c r="W78" s="273"/>
    </row>
    <row r="79" spans="1:23" x14ac:dyDescent="0.25">
      <c r="A79" t="s">
        <v>780</v>
      </c>
      <c r="B79" s="3" t="str">
        <f>VLOOKUP($A79,'Unit list'!$B$4:$D$176,3,0)</f>
        <v>Yorkshire and Humber</v>
      </c>
      <c r="C79" s="182">
        <f t="shared" si="19"/>
        <v>85</v>
      </c>
      <c r="D79" s="15">
        <v>231</v>
      </c>
      <c r="E79" s="179">
        <v>0.367965367965368</v>
      </c>
      <c r="F79" s="12">
        <f t="shared" si="12"/>
        <v>0.367965367965368</v>
      </c>
      <c r="G79" s="15">
        <f>IF(B79='Unit list'!$D$1,'7procesess'!D79,-1)</f>
        <v>-1</v>
      </c>
      <c r="H79" s="12">
        <f>IF(B79='Unit list'!$D$1,'7procesess'!F79,1.1)</f>
        <v>1.1000000000000001</v>
      </c>
      <c r="I79" s="15">
        <f>IF(A79='Unit list'!$A$1,'7procesess'!D79,-1)</f>
        <v>-1</v>
      </c>
      <c r="J79" s="12">
        <f>IF(A79='Unit list'!$A$1,'7procesess'!F79,1.1)</f>
        <v>1.1000000000000001</v>
      </c>
      <c r="K79" s="16"/>
      <c r="L79" s="11">
        <f t="shared" si="20"/>
        <v>77</v>
      </c>
      <c r="M79" s="17">
        <f t="shared" si="14"/>
        <v>77</v>
      </c>
      <c r="N79" s="18">
        <f t="shared" si="15"/>
        <v>0.25534997393605297</v>
      </c>
      <c r="O79" s="18">
        <f t="shared" si="16"/>
        <v>0.46837076197139993</v>
      </c>
      <c r="P79" s="18">
        <f t="shared" si="17"/>
        <v>0.21395216169664821</v>
      </c>
      <c r="Q79" s="18">
        <f t="shared" si="18"/>
        <v>0.52605133702554241</v>
      </c>
      <c r="R79" s="273">
        <f t="shared" si="13"/>
        <v>0.35469090362803279</v>
      </c>
      <c r="W79" s="273"/>
    </row>
    <row r="80" spans="1:23" x14ac:dyDescent="0.25">
      <c r="A80" t="s">
        <v>781</v>
      </c>
      <c r="B80" s="3" t="str">
        <f>VLOOKUP($A80,'Unit list'!$B$4:$D$176,3,0)</f>
        <v>London and South East</v>
      </c>
      <c r="C80" s="182">
        <f t="shared" si="19"/>
        <v>49.000000000000007</v>
      </c>
      <c r="D80" s="15">
        <v>95</v>
      </c>
      <c r="E80" s="179">
        <v>0.51578947368421058</v>
      </c>
      <c r="F80" s="12">
        <f t="shared" si="12"/>
        <v>0.51578947368421058</v>
      </c>
      <c r="G80" s="15">
        <f>IF(B80='Unit list'!$D$1,'7procesess'!D80,-1)</f>
        <v>-1</v>
      </c>
      <c r="H80" s="12">
        <f>IF(B80='Unit list'!$D$1,'7procesess'!F80,1.1)</f>
        <v>1.1000000000000001</v>
      </c>
      <c r="I80" s="15">
        <f>IF(A80='Unit list'!$A$1,'7procesess'!D80,-1)</f>
        <v>-1</v>
      </c>
      <c r="J80" s="12">
        <f>IF(A80='Unit list'!$A$1,'7procesess'!F80,1.1)</f>
        <v>1.1000000000000001</v>
      </c>
      <c r="K80" s="16"/>
      <c r="L80" s="11">
        <f t="shared" si="20"/>
        <v>78</v>
      </c>
      <c r="M80" s="17">
        <f t="shared" si="14"/>
        <v>78</v>
      </c>
      <c r="N80" s="18">
        <f t="shared" si="15"/>
        <v>0.25591693756428191</v>
      </c>
      <c r="O80" s="18">
        <f t="shared" si="16"/>
        <v>0.46762892548972362</v>
      </c>
      <c r="P80" s="18">
        <f t="shared" si="17"/>
        <v>0.21468360677398024</v>
      </c>
      <c r="Q80" s="18">
        <f t="shared" si="18"/>
        <v>0.52496819682244578</v>
      </c>
      <c r="R80" s="273">
        <f t="shared" si="13"/>
        <v>0.35469090362803279</v>
      </c>
      <c r="W80" s="273"/>
    </row>
    <row r="81" spans="1:23" x14ac:dyDescent="0.25">
      <c r="A81" t="s">
        <v>782</v>
      </c>
      <c r="B81" s="3" t="str">
        <f>VLOOKUP($A81,'Unit list'!$B$4:$D$176,3,0)</f>
        <v>North West</v>
      </c>
      <c r="C81" s="182">
        <f t="shared" si="19"/>
        <v>21.000000000000004</v>
      </c>
      <c r="D81" s="15">
        <v>57</v>
      </c>
      <c r="E81" s="179">
        <v>0.36842105263157898</v>
      </c>
      <c r="F81" s="12">
        <f t="shared" si="12"/>
        <v>0.36842105263157898</v>
      </c>
      <c r="G81" s="15">
        <f>IF(B81='Unit list'!$D$1,'7procesess'!D81,-1)</f>
        <v>-1</v>
      </c>
      <c r="H81" s="12">
        <f>IF(B81='Unit list'!$D$1,'7procesess'!F81,1.1)</f>
        <v>1.1000000000000001</v>
      </c>
      <c r="I81" s="15">
        <f>IF(A81='Unit list'!$A$1,'7procesess'!D81,-1)</f>
        <v>-1</v>
      </c>
      <c r="J81" s="12">
        <f>IF(A81='Unit list'!$A$1,'7procesess'!F81,1.1)</f>
        <v>1.1000000000000001</v>
      </c>
      <c r="K81" s="16"/>
      <c r="L81" s="11">
        <f t="shared" si="20"/>
        <v>79</v>
      </c>
      <c r="M81" s="17">
        <f t="shared" si="14"/>
        <v>79</v>
      </c>
      <c r="N81" s="18">
        <f t="shared" si="15"/>
        <v>0.25647409293681422</v>
      </c>
      <c r="O81" s="18">
        <f t="shared" si="16"/>
        <v>0.46690111125480099</v>
      </c>
      <c r="P81" s="18">
        <f t="shared" si="17"/>
        <v>0.2154034035513141</v>
      </c>
      <c r="Q81" s="18">
        <f t="shared" si="18"/>
        <v>0.52390469174126741</v>
      </c>
      <c r="R81" s="273">
        <f t="shared" si="13"/>
        <v>0.35469090362803279</v>
      </c>
      <c r="W81" s="273"/>
    </row>
    <row r="82" spans="1:23" x14ac:dyDescent="0.25">
      <c r="A82" t="s">
        <v>783</v>
      </c>
      <c r="B82" s="3" t="str">
        <f>VLOOKUP($A82,'Unit list'!$B$4:$D$176,3,0)</f>
        <v>Yorkshire and Humber</v>
      </c>
      <c r="C82" s="182">
        <f t="shared" si="19"/>
        <v>0</v>
      </c>
      <c r="D82" s="15">
        <v>72</v>
      </c>
      <c r="E82" s="179">
        <v>0</v>
      </c>
      <c r="F82" s="12">
        <f t="shared" si="12"/>
        <v>0</v>
      </c>
      <c r="G82" s="15">
        <f>IF(B82='Unit list'!$D$1,'7procesess'!D82,-1)</f>
        <v>-1</v>
      </c>
      <c r="H82" s="12">
        <f>IF(B82='Unit list'!$D$1,'7procesess'!F82,1.1)</f>
        <v>1.1000000000000001</v>
      </c>
      <c r="I82" s="15">
        <f>IF(A82='Unit list'!$A$1,'7procesess'!D82,-1)</f>
        <v>-1</v>
      </c>
      <c r="J82" s="12">
        <f>IF(A82='Unit list'!$A$1,'7procesess'!F82,1.1)</f>
        <v>1.1000000000000001</v>
      </c>
      <c r="K82" s="16"/>
      <c r="L82" s="11">
        <f t="shared" si="20"/>
        <v>80</v>
      </c>
      <c r="M82" s="17">
        <f t="shared" si="14"/>
        <v>80</v>
      </c>
      <c r="N82" s="18">
        <f t="shared" si="15"/>
        <v>0.25702172204334695</v>
      </c>
      <c r="O82" s="18">
        <f t="shared" si="16"/>
        <v>0.46618688677064252</v>
      </c>
      <c r="P82" s="18">
        <f t="shared" si="17"/>
        <v>0.21611186180750605</v>
      </c>
      <c r="Q82" s="18">
        <f t="shared" si="18"/>
        <v>0.52286024299255129</v>
      </c>
      <c r="R82" s="273">
        <f t="shared" si="13"/>
        <v>0.35469090362803279</v>
      </c>
      <c r="W82" s="273"/>
    </row>
    <row r="83" spans="1:23" x14ac:dyDescent="0.25">
      <c r="A83" t="s">
        <v>784</v>
      </c>
      <c r="B83" s="3" t="str">
        <f>VLOOKUP($A83,'Unit list'!$B$4:$D$176,3,0)</f>
        <v>North West</v>
      </c>
      <c r="C83" s="182">
        <f t="shared" si="19"/>
        <v>14.999999999999998</v>
      </c>
      <c r="D83" s="15">
        <v>72</v>
      </c>
      <c r="E83" s="179">
        <v>0.20833333333333331</v>
      </c>
      <c r="F83" s="12">
        <f t="shared" si="12"/>
        <v>0.20833333333333331</v>
      </c>
      <c r="G83" s="15">
        <f>IF(B83='Unit list'!$D$1,'7procesess'!D83,-1)</f>
        <v>-1</v>
      </c>
      <c r="H83" s="12">
        <f>IF(B83='Unit list'!$D$1,'7procesess'!F83,1.1)</f>
        <v>1.1000000000000001</v>
      </c>
      <c r="I83" s="15">
        <f>IF(A83='Unit list'!$A$1,'7procesess'!D83,-1)</f>
        <v>-1</v>
      </c>
      <c r="J83" s="12">
        <f>IF(A83='Unit list'!$A$1,'7procesess'!F83,1.1)</f>
        <v>1.1000000000000001</v>
      </c>
      <c r="K83" s="16"/>
      <c r="L83" s="11">
        <f t="shared" si="20"/>
        <v>81</v>
      </c>
      <c r="M83" s="17">
        <f t="shared" si="14"/>
        <v>81</v>
      </c>
      <c r="N83" s="18">
        <f t="shared" si="15"/>
        <v>0.25756009559784371</v>
      </c>
      <c r="O83" s="18">
        <f t="shared" si="16"/>
        <v>0.4654858378999483</v>
      </c>
      <c r="P83" s="18">
        <f t="shared" si="17"/>
        <v>0.21680927982798856</v>
      </c>
      <c r="Q83" s="18">
        <f t="shared" si="18"/>
        <v>0.5218342952271523</v>
      </c>
      <c r="R83" s="273">
        <f t="shared" si="13"/>
        <v>0.35469090362803279</v>
      </c>
      <c r="W83" s="273"/>
    </row>
    <row r="84" spans="1:23" x14ac:dyDescent="0.25">
      <c r="A84" t="s">
        <v>785</v>
      </c>
      <c r="B84" s="3" t="str">
        <f>VLOOKUP($A84,'Unit list'!$B$4:$D$176,3,0)</f>
        <v>North East</v>
      </c>
      <c r="C84" s="182">
        <f t="shared" si="19"/>
        <v>34</v>
      </c>
      <c r="D84" s="15">
        <v>57</v>
      </c>
      <c r="E84" s="179">
        <v>0.59649122807017541</v>
      </c>
      <c r="F84" s="12">
        <f t="shared" si="12"/>
        <v>0.59649122807017541</v>
      </c>
      <c r="G84" s="15">
        <f>IF(B84='Unit list'!$D$1,'7procesess'!D84,-1)</f>
        <v>-1</v>
      </c>
      <c r="H84" s="12">
        <f>IF(B84='Unit list'!$D$1,'7procesess'!F84,1.1)</f>
        <v>1.1000000000000001</v>
      </c>
      <c r="I84" s="15">
        <f>IF(A84='Unit list'!$A$1,'7procesess'!D84,-1)</f>
        <v>-1</v>
      </c>
      <c r="J84" s="12">
        <f>IF(A84='Unit list'!$A$1,'7procesess'!F84,1.1)</f>
        <v>1.1000000000000001</v>
      </c>
      <c r="K84" s="16"/>
      <c r="L84" s="11">
        <f t="shared" si="20"/>
        <v>82</v>
      </c>
      <c r="M84" s="17">
        <f t="shared" si="14"/>
        <v>82</v>
      </c>
      <c r="N84" s="18">
        <f t="shared" si="15"/>
        <v>0.25808947361351581</v>
      </c>
      <c r="O84" s="18">
        <f t="shared" si="16"/>
        <v>0.46479756787731008</v>
      </c>
      <c r="P84" s="18">
        <f t="shared" si="17"/>
        <v>0.21749594494982014</v>
      </c>
      <c r="Q84" s="18">
        <f t="shared" si="18"/>
        <v>0.52082631533525947</v>
      </c>
      <c r="R84" s="273">
        <f t="shared" si="13"/>
        <v>0.35469090362803279</v>
      </c>
      <c r="W84" s="273"/>
    </row>
    <row r="85" spans="1:23" x14ac:dyDescent="0.25">
      <c r="A85" t="s">
        <v>786</v>
      </c>
      <c r="B85" s="3" t="str">
        <f>VLOOKUP($A85,'Unit list'!$B$4:$D$176,3,0)</f>
        <v>West Midlands</v>
      </c>
      <c r="C85" s="182">
        <f t="shared" si="19"/>
        <v>12</v>
      </c>
      <c r="D85" s="15">
        <v>152</v>
      </c>
      <c r="E85" s="179">
        <v>7.8947368421052627E-2</v>
      </c>
      <c r="F85" s="12">
        <f t="shared" si="12"/>
        <v>7.8947368421052627E-2</v>
      </c>
      <c r="G85" s="15">
        <f>IF(B85='Unit list'!$D$1,'7procesess'!D85,-1)</f>
        <v>-1</v>
      </c>
      <c r="H85" s="12">
        <f>IF(B85='Unit list'!$D$1,'7procesess'!F85,1.1)</f>
        <v>1.1000000000000001</v>
      </c>
      <c r="I85" s="15">
        <f>IF(A85='Unit list'!$A$1,'7procesess'!D85,-1)</f>
        <v>-1</v>
      </c>
      <c r="J85" s="12">
        <f>IF(A85='Unit list'!$A$1,'7procesess'!F85,1.1)</f>
        <v>1.1000000000000001</v>
      </c>
      <c r="K85" s="16"/>
      <c r="L85" s="11">
        <f t="shared" si="20"/>
        <v>83</v>
      </c>
      <c r="M85" s="17">
        <f t="shared" si="14"/>
        <v>83</v>
      </c>
      <c r="N85" s="18">
        <f t="shared" si="15"/>
        <v>0.25861010594228862</v>
      </c>
      <c r="O85" s="18">
        <f t="shared" si="16"/>
        <v>0.46412169638632955</v>
      </c>
      <c r="P85" s="18">
        <f t="shared" si="17"/>
        <v>0.21817213407536762</v>
      </c>
      <c r="Q85" s="18">
        <f t="shared" si="18"/>
        <v>0.51983579131953439</v>
      </c>
      <c r="R85" s="273">
        <f t="shared" si="13"/>
        <v>0.35469090362803279</v>
      </c>
      <c r="W85" s="273"/>
    </row>
    <row r="86" spans="1:23" x14ac:dyDescent="0.25">
      <c r="A86" t="s">
        <v>787</v>
      </c>
      <c r="B86" s="3" t="str">
        <f>VLOOKUP($A86,'Unit list'!$B$4:$D$176,3,0)</f>
        <v>South Central</v>
      </c>
      <c r="C86" s="182">
        <f t="shared" si="19"/>
        <v>76</v>
      </c>
      <c r="D86" s="15">
        <v>120</v>
      </c>
      <c r="E86" s="179">
        <v>0.6333333333333333</v>
      </c>
      <c r="F86" s="12">
        <f t="shared" si="12"/>
        <v>0.6333333333333333</v>
      </c>
      <c r="G86" s="15">
        <f>IF(B86='Unit list'!$D$1,'7procesess'!D86,-1)</f>
        <v>-1</v>
      </c>
      <c r="H86" s="12">
        <f>IF(B86='Unit list'!$D$1,'7procesess'!F86,1.1)</f>
        <v>1.1000000000000001</v>
      </c>
      <c r="I86" s="15">
        <f>IF(A86='Unit list'!$A$1,'7procesess'!D86,-1)</f>
        <v>-1</v>
      </c>
      <c r="J86" s="12">
        <f>IF(A86='Unit list'!$A$1,'7procesess'!F86,1.1)</f>
        <v>1.1000000000000001</v>
      </c>
      <c r="K86" s="16"/>
      <c r="L86" s="11">
        <f t="shared" si="20"/>
        <v>84</v>
      </c>
      <c r="M86" s="17">
        <f t="shared" si="14"/>
        <v>84</v>
      </c>
      <c r="N86" s="18">
        <f t="shared" si="15"/>
        <v>0.25912223278132063</v>
      </c>
      <c r="O86" s="18">
        <f t="shared" si="16"/>
        <v>0.4634578586958274</v>
      </c>
      <c r="P86" s="18">
        <f t="shared" si="17"/>
        <v>0.21883811415673857</v>
      </c>
      <c r="Q86" s="18">
        <f t="shared" si="18"/>
        <v>0.51886223123702857</v>
      </c>
      <c r="R86" s="273">
        <f t="shared" si="13"/>
        <v>0.35469090362803279</v>
      </c>
      <c r="W86" s="273"/>
    </row>
    <row r="87" spans="1:23" x14ac:dyDescent="0.25">
      <c r="A87" t="s">
        <v>788</v>
      </c>
      <c r="B87" s="3" t="str">
        <f>VLOOKUP($A87,'Unit list'!$B$4:$D$176,3,0)</f>
        <v>North West</v>
      </c>
      <c r="C87" s="182">
        <f t="shared" si="19"/>
        <v>31</v>
      </c>
      <c r="D87" s="15">
        <v>68</v>
      </c>
      <c r="E87" s="179">
        <v>0.45588235294117646</v>
      </c>
      <c r="F87" s="12">
        <f t="shared" si="12"/>
        <v>0.45588235294117646</v>
      </c>
      <c r="G87" s="15">
        <f>IF(B87='Unit list'!$D$1,'7procesess'!D87,-1)</f>
        <v>-1</v>
      </c>
      <c r="H87" s="12">
        <f>IF(B87='Unit list'!$D$1,'7procesess'!F87,1.1)</f>
        <v>1.1000000000000001</v>
      </c>
      <c r="I87" s="15">
        <f>IF(A87='Unit list'!$A$1,'7procesess'!D87,-1)</f>
        <v>-1</v>
      </c>
      <c r="J87" s="12">
        <f>IF(A87='Unit list'!$A$1,'7procesess'!F87,1.1)</f>
        <v>1.1000000000000001</v>
      </c>
      <c r="K87" s="16"/>
      <c r="L87" s="11">
        <f t="shared" si="20"/>
        <v>85</v>
      </c>
      <c r="M87" s="17">
        <f t="shared" si="14"/>
        <v>85</v>
      </c>
      <c r="N87" s="18">
        <f t="shared" si="15"/>
        <v>0.25962608514893143</v>
      </c>
      <c r="O87" s="18">
        <f t="shared" si="16"/>
        <v>0.46280570485072958</v>
      </c>
      <c r="P87" s="18">
        <f t="shared" si="17"/>
        <v>0.21949414265291622</v>
      </c>
      <c r="Q87" s="18">
        <f t="shared" si="18"/>
        <v>0.51790516220498872</v>
      </c>
      <c r="R87" s="273">
        <f t="shared" si="13"/>
        <v>0.35469090362803279</v>
      </c>
      <c r="W87" s="273"/>
    </row>
    <row r="88" spans="1:23" x14ac:dyDescent="0.25">
      <c r="A88" t="s">
        <v>789</v>
      </c>
      <c r="B88" s="3" t="str">
        <f>VLOOKUP($A88,'Unit list'!$B$4:$D$176,3,0)</f>
        <v>West Midlands</v>
      </c>
      <c r="C88" s="182">
        <f t="shared" si="19"/>
        <v>20</v>
      </c>
      <c r="D88" s="15">
        <v>29</v>
      </c>
      <c r="E88" s="179">
        <v>0.68965517241379315</v>
      </c>
      <c r="F88" s="12">
        <f t="shared" si="12"/>
        <v>0.68965517241379315</v>
      </c>
      <c r="G88" s="15">
        <f>IF(B88='Unit list'!$D$1,'7procesess'!D88,-1)</f>
        <v>-1</v>
      </c>
      <c r="H88" s="12">
        <f>IF(B88='Unit list'!$D$1,'7procesess'!F88,1.1)</f>
        <v>1.1000000000000001</v>
      </c>
      <c r="I88" s="15">
        <f>IF(A88='Unit list'!$A$1,'7procesess'!D88,-1)</f>
        <v>-1</v>
      </c>
      <c r="J88" s="12">
        <f>IF(A88='Unit list'!$A$1,'7procesess'!F88,1.1)</f>
        <v>1.1000000000000001</v>
      </c>
      <c r="K88" s="16"/>
      <c r="L88" s="11">
        <f t="shared" si="20"/>
        <v>86</v>
      </c>
      <c r="M88" s="17">
        <f t="shared" si="14"/>
        <v>86</v>
      </c>
      <c r="N88" s="18">
        <f t="shared" si="15"/>
        <v>0.26012188533210279</v>
      </c>
      <c r="O88" s="18">
        <f t="shared" si="16"/>
        <v>0.46216489891359525</v>
      </c>
      <c r="P88" s="18">
        <f t="shared" si="17"/>
        <v>0.22014046796140152</v>
      </c>
      <c r="Q88" s="18">
        <f t="shared" si="18"/>
        <v>0.51696412946604908</v>
      </c>
      <c r="R88" s="273">
        <f t="shared" si="13"/>
        <v>0.35469090362803279</v>
      </c>
      <c r="W88" s="273"/>
    </row>
    <row r="89" spans="1:23" x14ac:dyDescent="0.25">
      <c r="A89" t="s">
        <v>790</v>
      </c>
      <c r="B89" s="3" t="str">
        <f>VLOOKUP($A89,'Unit list'!$B$4:$D$176,3,0)</f>
        <v>Yorkshire and Humber</v>
      </c>
      <c r="C89" s="182">
        <f t="shared" si="19"/>
        <v>3</v>
      </c>
      <c r="D89" s="15">
        <v>45</v>
      </c>
      <c r="E89" s="179">
        <v>6.6666666666666666E-2</v>
      </c>
      <c r="F89" s="12">
        <f t="shared" si="12"/>
        <v>1.1000000000000001</v>
      </c>
      <c r="G89" s="15">
        <f>IF(B89='Unit list'!$D$1,'7procesess'!D89,-1)</f>
        <v>-1</v>
      </c>
      <c r="H89" s="12">
        <f>IF(B89='Unit list'!$D$1,'7procesess'!F89,1.1)</f>
        <v>1.1000000000000001</v>
      </c>
      <c r="I89" s="15">
        <f>IF(A89='Unit list'!$A$1,'7procesess'!D89,-1)</f>
        <v>-1</v>
      </c>
      <c r="J89" s="12">
        <f>IF(A89='Unit list'!$A$1,'7procesess'!F89,1.1)</f>
        <v>1.1000000000000001</v>
      </c>
      <c r="K89" s="16"/>
      <c r="L89" s="11">
        <f t="shared" si="20"/>
        <v>87</v>
      </c>
      <c r="M89" s="17">
        <f t="shared" si="14"/>
        <v>87</v>
      </c>
      <c r="N89" s="18">
        <f t="shared" si="15"/>
        <v>0.26060984730754005</v>
      </c>
      <c r="O89" s="18">
        <f t="shared" si="16"/>
        <v>0.46153511825308646</v>
      </c>
      <c r="P89" s="18">
        <f t="shared" si="17"/>
        <v>0.22077732982602888</v>
      </c>
      <c r="Q89" s="18">
        <f t="shared" si="18"/>
        <v>0.5160386955086752</v>
      </c>
      <c r="R89" s="273">
        <f t="shared" si="13"/>
        <v>0.35469090362803279</v>
      </c>
      <c r="W89" s="273"/>
    </row>
    <row r="90" spans="1:23" x14ac:dyDescent="0.25">
      <c r="A90" t="s">
        <v>791</v>
      </c>
      <c r="B90" s="3" t="str">
        <f>VLOOKUP($A90,'Unit list'!$B$4:$D$176,3,0)</f>
        <v>Wales</v>
      </c>
      <c r="C90" s="182">
        <f t="shared" si="19"/>
        <v>57</v>
      </c>
      <c r="D90" s="15">
        <v>76</v>
      </c>
      <c r="E90" s="179">
        <v>0.75</v>
      </c>
      <c r="F90" s="12">
        <f t="shared" si="12"/>
        <v>0.75</v>
      </c>
      <c r="G90" s="15">
        <f>IF(B90='Unit list'!$D$1,'7procesess'!D90,-1)</f>
        <v>-1</v>
      </c>
      <c r="H90" s="12">
        <f>IF(B90='Unit list'!$D$1,'7procesess'!F90,1.1)</f>
        <v>1.1000000000000001</v>
      </c>
      <c r="I90" s="15">
        <f>IF(A90='Unit list'!$A$1,'7procesess'!D90,-1)</f>
        <v>-1</v>
      </c>
      <c r="J90" s="12">
        <f>IF(A90='Unit list'!$A$1,'7procesess'!F90,1.1)</f>
        <v>1.1000000000000001</v>
      </c>
      <c r="K90" s="16"/>
      <c r="L90" s="11">
        <f t="shared" si="20"/>
        <v>88</v>
      </c>
      <c r="M90" s="17">
        <f t="shared" si="14"/>
        <v>88</v>
      </c>
      <c r="N90" s="18">
        <f t="shared" si="15"/>
        <v>0.26109017713812449</v>
      </c>
      <c r="O90" s="18">
        <f t="shared" si="16"/>
        <v>0.46091605287599385</v>
      </c>
      <c r="P90" s="18">
        <f t="shared" si="17"/>
        <v>0.22140495972249946</v>
      </c>
      <c r="Q90" s="18">
        <f t="shared" si="18"/>
        <v>0.51512843923905072</v>
      </c>
      <c r="R90" s="273">
        <f t="shared" si="13"/>
        <v>0.35469090362803279</v>
      </c>
      <c r="W90" s="273"/>
    </row>
    <row r="91" spans="1:23" x14ac:dyDescent="0.25">
      <c r="A91" t="s">
        <v>792</v>
      </c>
      <c r="B91" s="3" t="str">
        <f>VLOOKUP($A91,'Unit list'!$B$4:$D$176,3,0)</f>
        <v>Yorkshire and Humber</v>
      </c>
      <c r="C91" s="182">
        <f t="shared" si="19"/>
        <v>0</v>
      </c>
      <c r="D91" s="15">
        <v>90</v>
      </c>
      <c r="E91" s="179">
        <v>0</v>
      </c>
      <c r="F91" s="12">
        <f t="shared" si="12"/>
        <v>0</v>
      </c>
      <c r="G91" s="15">
        <f>IF(B91='Unit list'!$D$1,'7procesess'!D91,-1)</f>
        <v>-1</v>
      </c>
      <c r="H91" s="12">
        <f>IF(B91='Unit list'!$D$1,'7procesess'!F91,1.1)</f>
        <v>1.1000000000000001</v>
      </c>
      <c r="I91" s="15">
        <f>IF(A91='Unit list'!$A$1,'7procesess'!D91,-1)</f>
        <v>-1</v>
      </c>
      <c r="J91" s="12">
        <f>IF(A91='Unit list'!$A$1,'7procesess'!F91,1.1)</f>
        <v>1.1000000000000001</v>
      </c>
      <c r="K91" s="16"/>
      <c r="L91" s="11">
        <f t="shared" si="20"/>
        <v>89</v>
      </c>
      <c r="M91" s="17">
        <f t="shared" si="14"/>
        <v>89</v>
      </c>
      <c r="N91" s="18">
        <f t="shared" si="15"/>
        <v>0.26156307334644091</v>
      </c>
      <c r="O91" s="18">
        <f t="shared" si="16"/>
        <v>0.460307404799703</v>
      </c>
      <c r="P91" s="18">
        <f t="shared" si="17"/>
        <v>0.22202358122305915</v>
      </c>
      <c r="Q91" s="18">
        <f t="shared" si="18"/>
        <v>0.51423295520089496</v>
      </c>
      <c r="R91" s="273">
        <f t="shared" si="13"/>
        <v>0.35469090362803279</v>
      </c>
      <c r="W91" s="273"/>
    </row>
    <row r="92" spans="1:23" x14ac:dyDescent="0.25">
      <c r="A92" t="s">
        <v>793</v>
      </c>
      <c r="B92" s="3" t="str">
        <f>VLOOKUP($A92,'Unit list'!$B$4:$D$176,3,0)</f>
        <v>London and South East</v>
      </c>
      <c r="C92" s="182">
        <f t="shared" si="19"/>
        <v>30.999999999999996</v>
      </c>
      <c r="D92" s="15">
        <v>59</v>
      </c>
      <c r="E92" s="179">
        <v>0.52542372881355925</v>
      </c>
      <c r="F92" s="12">
        <f t="shared" si="12"/>
        <v>0.52542372881355925</v>
      </c>
      <c r="G92" s="15">
        <f>IF(B92='Unit list'!$D$1,'7procesess'!D92,-1)</f>
        <v>-1</v>
      </c>
      <c r="H92" s="12">
        <f>IF(B92='Unit list'!$D$1,'7procesess'!F92,1.1)</f>
        <v>1.1000000000000001</v>
      </c>
      <c r="I92" s="15">
        <f>IF(A92='Unit list'!$A$1,'7procesess'!D92,-1)</f>
        <v>-1</v>
      </c>
      <c r="J92" s="12">
        <f>IF(A92='Unit list'!$A$1,'7procesess'!F92,1.1)</f>
        <v>1.1000000000000001</v>
      </c>
      <c r="K92" s="16"/>
      <c r="L92" s="11">
        <f t="shared" si="20"/>
        <v>90</v>
      </c>
      <c r="M92" s="17">
        <f t="shared" si="14"/>
        <v>90</v>
      </c>
      <c r="N92" s="18">
        <f t="shared" si="15"/>
        <v>0.26202872726693399</v>
      </c>
      <c r="O92" s="18">
        <f t="shared" si="16"/>
        <v>0.45970888746224797</v>
      </c>
      <c r="P92" s="18">
        <f t="shared" si="17"/>
        <v>0.22263341034164552</v>
      </c>
      <c r="Q92" s="18">
        <f t="shared" si="18"/>
        <v>0.5133518528399782</v>
      </c>
      <c r="R92" s="273">
        <f t="shared" si="13"/>
        <v>0.35469090362803279</v>
      </c>
      <c r="W92" s="273"/>
    </row>
    <row r="93" spans="1:23" x14ac:dyDescent="0.25">
      <c r="A93" t="s">
        <v>794</v>
      </c>
      <c r="B93" s="3" t="str">
        <f>VLOOKUP($A93,'Unit list'!$B$4:$D$176,3,0)</f>
        <v>London and South East</v>
      </c>
      <c r="C93" s="182">
        <f t="shared" si="19"/>
        <v>27.000000000000004</v>
      </c>
      <c r="D93" s="15">
        <v>47</v>
      </c>
      <c r="E93" s="179">
        <v>0.57446808510638303</v>
      </c>
      <c r="F93" s="12">
        <f t="shared" si="12"/>
        <v>0.57446808510638303</v>
      </c>
      <c r="G93" s="15">
        <f>IF(B93='Unit list'!$D$1,'7procesess'!D93,-1)</f>
        <v>-1</v>
      </c>
      <c r="H93" s="12">
        <f>IF(B93='Unit list'!$D$1,'7procesess'!F93,1.1)</f>
        <v>1.1000000000000001</v>
      </c>
      <c r="I93" s="15">
        <f>IF(A93='Unit list'!$A$1,'7procesess'!D93,-1)</f>
        <v>-1</v>
      </c>
      <c r="J93" s="12">
        <f>IF(A93='Unit list'!$A$1,'7procesess'!F93,1.1)</f>
        <v>1.1000000000000001</v>
      </c>
      <c r="K93" s="16"/>
      <c r="L93" s="11">
        <f t="shared" si="20"/>
        <v>91</v>
      </c>
      <c r="M93" s="17">
        <f t="shared" si="14"/>
        <v>91</v>
      </c>
      <c r="N93" s="18">
        <f t="shared" si="15"/>
        <v>0.26248732337812508</v>
      </c>
      <c r="O93" s="18">
        <f t="shared" si="16"/>
        <v>0.45912022516732137</v>
      </c>
      <c r="P93" s="18">
        <f t="shared" si="17"/>
        <v>0.22323465586073085</v>
      </c>
      <c r="Q93" s="18">
        <f t="shared" si="18"/>
        <v>0.51248475581034403</v>
      </c>
      <c r="R93" s="273">
        <f t="shared" si="13"/>
        <v>0.35469090362803279</v>
      </c>
      <c r="W93" s="273"/>
    </row>
    <row r="94" spans="1:23" x14ac:dyDescent="0.25">
      <c r="A94" t="s">
        <v>795</v>
      </c>
      <c r="B94" s="3" t="str">
        <f>VLOOKUP($A94,'Unit list'!$B$4:$D$176,3,0)</f>
        <v>North East</v>
      </c>
      <c r="C94" s="182">
        <f t="shared" si="19"/>
        <v>0</v>
      </c>
      <c r="D94" s="15">
        <v>61</v>
      </c>
      <c r="E94" s="179">
        <v>0</v>
      </c>
      <c r="F94" s="12">
        <f t="shared" si="12"/>
        <v>0</v>
      </c>
      <c r="G94" s="15">
        <f>IF(B94='Unit list'!$D$1,'7procesess'!D94,-1)</f>
        <v>-1</v>
      </c>
      <c r="H94" s="12">
        <f>IF(B94='Unit list'!$D$1,'7procesess'!F94,1.1)</f>
        <v>1.1000000000000001</v>
      </c>
      <c r="I94" s="15">
        <f>IF(A94='Unit list'!$A$1,'7procesess'!D94,-1)</f>
        <v>-1</v>
      </c>
      <c r="J94" s="12">
        <f>IF(A94='Unit list'!$A$1,'7procesess'!F94,1.1)</f>
        <v>1.1000000000000001</v>
      </c>
      <c r="K94" s="16"/>
      <c r="L94" s="11">
        <f t="shared" si="20"/>
        <v>92</v>
      </c>
      <c r="M94" s="17">
        <f t="shared" si="14"/>
        <v>92</v>
      </c>
      <c r="N94" s="18">
        <f t="shared" si="15"/>
        <v>0.26293903961621307</v>
      </c>
      <c r="O94" s="18">
        <f t="shared" si="16"/>
        <v>0.45854115256182582</v>
      </c>
      <c r="P94" s="18">
        <f t="shared" si="17"/>
        <v>0.22382751964099973</v>
      </c>
      <c r="Q94" s="18">
        <f t="shared" si="18"/>
        <v>0.5116313013194802</v>
      </c>
      <c r="R94" s="273">
        <f t="shared" si="13"/>
        <v>0.35469090362803279</v>
      </c>
      <c r="W94" s="273"/>
    </row>
    <row r="95" spans="1:23" x14ac:dyDescent="0.25">
      <c r="A95" t="s">
        <v>796</v>
      </c>
      <c r="B95" s="3" t="str">
        <f>VLOOKUP($A95,'Unit list'!$B$4:$D$176,3,0)</f>
        <v>West Midlands</v>
      </c>
      <c r="C95" s="182">
        <f t="shared" si="19"/>
        <v>28.999999999999996</v>
      </c>
      <c r="D95" s="15">
        <v>45</v>
      </c>
      <c r="E95" s="179">
        <v>0.64444444444444438</v>
      </c>
      <c r="F95" s="12">
        <f t="shared" si="12"/>
        <v>0.64444444444444438</v>
      </c>
      <c r="G95" s="15">
        <f>IF(B95='Unit list'!$D$1,'7procesess'!D95,-1)</f>
        <v>-1</v>
      </c>
      <c r="H95" s="12">
        <f>IF(B95='Unit list'!$D$1,'7procesess'!F95,1.1)</f>
        <v>1.1000000000000001</v>
      </c>
      <c r="I95" s="15">
        <f>IF(A95='Unit list'!$A$1,'7procesess'!D95,-1)</f>
        <v>-1</v>
      </c>
      <c r="J95" s="12">
        <f>IF(A95='Unit list'!$A$1,'7procesess'!F95,1.1)</f>
        <v>1.1000000000000001</v>
      </c>
      <c r="K95" s="16"/>
      <c r="L95" s="11">
        <f t="shared" si="20"/>
        <v>93</v>
      </c>
      <c r="M95" s="17">
        <f t="shared" si="14"/>
        <v>93</v>
      </c>
      <c r="N95" s="18">
        <f t="shared" si="15"/>
        <v>0.26338404767128154</v>
      </c>
      <c r="O95" s="18">
        <f t="shared" si="16"/>
        <v>0.45797141414373654</v>
      </c>
      <c r="P95" s="18">
        <f t="shared" si="17"/>
        <v>0.22441219691492034</v>
      </c>
      <c r="Q95" s="18">
        <f t="shared" si="18"/>
        <v>0.51079113950988586</v>
      </c>
      <c r="R95" s="273">
        <f t="shared" si="13"/>
        <v>0.35469090362803279</v>
      </c>
      <c r="W95" s="273"/>
    </row>
    <row r="96" spans="1:23" x14ac:dyDescent="0.25">
      <c r="A96" t="s">
        <v>797</v>
      </c>
      <c r="B96" s="3" t="str">
        <f>VLOOKUP($A96,'Unit list'!$B$4:$D$176,3,0)</f>
        <v>West Midlands</v>
      </c>
      <c r="C96" s="182">
        <f t="shared" si="19"/>
        <v>35</v>
      </c>
      <c r="D96" s="15">
        <v>101</v>
      </c>
      <c r="E96" s="179">
        <v>0.34653465346534651</v>
      </c>
      <c r="F96" s="12">
        <f t="shared" si="12"/>
        <v>0.34653465346534651</v>
      </c>
      <c r="G96" s="15">
        <f>IF(B96='Unit list'!$D$1,'7procesess'!D96,-1)</f>
        <v>-1</v>
      </c>
      <c r="H96" s="12">
        <f>IF(B96='Unit list'!$D$1,'7procesess'!F96,1.1)</f>
        <v>1.1000000000000001</v>
      </c>
      <c r="I96" s="15">
        <f>IF(A96='Unit list'!$A$1,'7procesess'!D96,-1)</f>
        <v>-1</v>
      </c>
      <c r="J96" s="12">
        <f>IF(A96='Unit list'!$A$1,'7procesess'!F96,1.1)</f>
        <v>1.1000000000000001</v>
      </c>
      <c r="K96" s="16"/>
      <c r="L96" s="11">
        <f t="shared" si="20"/>
        <v>94</v>
      </c>
      <c r="M96" s="17">
        <f t="shared" si="14"/>
        <v>94</v>
      </c>
      <c r="N96" s="18">
        <f t="shared" si="15"/>
        <v>0.26382251326724293</v>
      </c>
      <c r="O96" s="18">
        <f t="shared" si="16"/>
        <v>0.45741076379822487</v>
      </c>
      <c r="P96" s="18">
        <f t="shared" si="17"/>
        <v>0.22498887656519098</v>
      </c>
      <c r="Q96" s="18">
        <f t="shared" si="18"/>
        <v>0.50996393287467379</v>
      </c>
      <c r="R96" s="273">
        <f t="shared" si="13"/>
        <v>0.35469090362803279</v>
      </c>
      <c r="W96" s="273"/>
    </row>
    <row r="97" spans="1:23" x14ac:dyDescent="0.25">
      <c r="A97" t="s">
        <v>798</v>
      </c>
      <c r="B97" s="3" t="str">
        <f>VLOOKUP($A97,'Unit list'!$B$4:$D$176,3,0)</f>
        <v>London and South East</v>
      </c>
      <c r="C97" s="182">
        <f t="shared" si="19"/>
        <v>1</v>
      </c>
      <c r="D97" s="15">
        <v>152</v>
      </c>
      <c r="E97" s="179">
        <v>6.5789473684210531E-3</v>
      </c>
      <c r="F97" s="12">
        <f t="shared" si="12"/>
        <v>1.1000000000000001</v>
      </c>
      <c r="G97" s="15">
        <f>IF(B97='Unit list'!$D$1,'7procesess'!D97,-1)</f>
        <v>-1</v>
      </c>
      <c r="H97" s="12">
        <f>IF(B97='Unit list'!$D$1,'7procesess'!F97,1.1)</f>
        <v>1.1000000000000001</v>
      </c>
      <c r="I97" s="15">
        <f>IF(A97='Unit list'!$A$1,'7procesess'!D97,-1)</f>
        <v>-1</v>
      </c>
      <c r="J97" s="12">
        <f>IF(A97='Unit list'!$A$1,'7procesess'!F97,1.1)</f>
        <v>1.1000000000000001</v>
      </c>
      <c r="K97" s="16"/>
      <c r="L97" s="11">
        <f t="shared" si="20"/>
        <v>95</v>
      </c>
      <c r="M97" s="17">
        <f t="shared" si="14"/>
        <v>95</v>
      </c>
      <c r="N97" s="18">
        <f t="shared" si="15"/>
        <v>0.26425459642656551</v>
      </c>
      <c r="O97" s="18">
        <f t="shared" si="16"/>
        <v>0.45685896436014445</v>
      </c>
      <c r="P97" s="18">
        <f t="shared" si="17"/>
        <v>0.22555774138897802</v>
      </c>
      <c r="Q97" s="18">
        <f t="shared" si="18"/>
        <v>0.50914935570502207</v>
      </c>
      <c r="R97" s="273">
        <f t="shared" si="13"/>
        <v>0.35469090362803279</v>
      </c>
      <c r="W97" s="273"/>
    </row>
    <row r="98" spans="1:23" x14ac:dyDescent="0.25">
      <c r="A98" t="s">
        <v>799</v>
      </c>
      <c r="B98" s="3" t="str">
        <f>VLOOKUP($A98,'Unit list'!$B$4:$D$176,3,0)</f>
        <v>East of England</v>
      </c>
      <c r="C98" s="182">
        <f t="shared" si="19"/>
        <v>22</v>
      </c>
      <c r="D98" s="15">
        <v>65</v>
      </c>
      <c r="E98" s="179">
        <v>0.33846153846153848</v>
      </c>
      <c r="F98" s="12">
        <f t="shared" si="12"/>
        <v>0.33846153846153848</v>
      </c>
      <c r="G98" s="15">
        <f>IF(B98='Unit list'!$D$1,'7procesess'!D98,-1)</f>
        <v>65</v>
      </c>
      <c r="H98" s="12">
        <f>IF(B98='Unit list'!$D$1,'7procesess'!F98,1.1)</f>
        <v>0.33846153846153848</v>
      </c>
      <c r="I98" s="15">
        <f>IF(A98='Unit list'!$A$1,'7procesess'!D98,-1)</f>
        <v>-1</v>
      </c>
      <c r="J98" s="12">
        <f>IF(A98='Unit list'!$A$1,'7procesess'!F98,1.1)</f>
        <v>1.1000000000000001</v>
      </c>
      <c r="K98" s="16"/>
      <c r="L98" s="11">
        <f t="shared" si="20"/>
        <v>96</v>
      </c>
      <c r="M98" s="17">
        <f t="shared" si="14"/>
        <v>96</v>
      </c>
      <c r="N98" s="18">
        <f t="shared" si="15"/>
        <v>0.26468045172075427</v>
      </c>
      <c r="O98" s="18">
        <f t="shared" si="16"/>
        <v>0.45631578720113386</v>
      </c>
      <c r="P98" s="18">
        <f t="shared" si="17"/>
        <v>0.22611896834879475</v>
      </c>
      <c r="Q98" s="18">
        <f t="shared" si="18"/>
        <v>0.50834709356744756</v>
      </c>
      <c r="R98" s="273">
        <f t="shared" si="13"/>
        <v>0.35469090362803279</v>
      </c>
      <c r="W98" s="273"/>
    </row>
    <row r="99" spans="1:23" x14ac:dyDescent="0.25">
      <c r="A99" t="s">
        <v>800</v>
      </c>
      <c r="B99" s="3" t="str">
        <f>VLOOKUP($A99,'Unit list'!$B$4:$D$176,3,0)</f>
        <v>East Midlands</v>
      </c>
      <c r="C99" s="182">
        <f t="shared" si="19"/>
        <v>0</v>
      </c>
      <c r="D99" s="15">
        <v>25</v>
      </c>
      <c r="E99" s="179">
        <v>0</v>
      </c>
      <c r="F99" s="12">
        <f t="shared" ref="F99:F130" si="21">IF(C99=0,0,IF(C99&lt;5,1.1,E99))</f>
        <v>0</v>
      </c>
      <c r="G99" s="15">
        <f>IF(B99='Unit list'!$D$1,'7procesess'!D99,-1)</f>
        <v>-1</v>
      </c>
      <c r="H99" s="12">
        <f>IF(B99='Unit list'!$D$1,'7procesess'!F99,1.1)</f>
        <v>1.1000000000000001</v>
      </c>
      <c r="I99" s="15">
        <f>IF(A99='Unit list'!$A$1,'7procesess'!D99,-1)</f>
        <v>-1</v>
      </c>
      <c r="J99" s="12">
        <f>IF(A99='Unit list'!$A$1,'7procesess'!F99,1.1)</f>
        <v>1.1000000000000001</v>
      </c>
      <c r="K99" s="16"/>
      <c r="L99" s="11">
        <f t="shared" si="20"/>
        <v>97</v>
      </c>
      <c r="M99" s="17">
        <f t="shared" si="14"/>
        <v>97</v>
      </c>
      <c r="N99" s="18">
        <f t="shared" si="15"/>
        <v>0.26510022850748305</v>
      </c>
      <c r="O99" s="18">
        <f t="shared" si="16"/>
        <v>0.45578101183971448</v>
      </c>
      <c r="P99" s="18">
        <f t="shared" si="17"/>
        <v>0.22667272881081521</v>
      </c>
      <c r="Q99" s="18">
        <f t="shared" si="18"/>
        <v>0.50755684280902236</v>
      </c>
      <c r="R99" s="273">
        <f t="shared" ref="R99:R130" si="22">IF(M99="","",$E$179)</f>
        <v>0.35469090362803279</v>
      </c>
      <c r="W99" s="273"/>
    </row>
    <row r="100" spans="1:23" x14ac:dyDescent="0.25">
      <c r="A100" t="s">
        <v>801</v>
      </c>
      <c r="B100" s="3" t="str">
        <f>VLOOKUP($A100,'Unit list'!$B$4:$D$176,3,0)</f>
        <v>Yorkshire and Humber</v>
      </c>
      <c r="C100" s="182">
        <f t="shared" si="19"/>
        <v>10</v>
      </c>
      <c r="D100" s="15">
        <v>43</v>
      </c>
      <c r="E100" s="179">
        <v>0.23255813953488372</v>
      </c>
      <c r="F100" s="12">
        <f t="shared" si="21"/>
        <v>0.23255813953488372</v>
      </c>
      <c r="G100" s="15">
        <f>IF(B100='Unit list'!$D$1,'7procesess'!D100,-1)</f>
        <v>-1</v>
      </c>
      <c r="H100" s="12">
        <f>IF(B100='Unit list'!$D$1,'7procesess'!F100,1.1)</f>
        <v>1.1000000000000001</v>
      </c>
      <c r="I100" s="15">
        <f>IF(A100='Unit list'!$A$1,'7procesess'!D100,-1)</f>
        <v>-1</v>
      </c>
      <c r="J100" s="12">
        <f>IF(A100='Unit list'!$A$1,'7procesess'!F100,1.1)</f>
        <v>1.1000000000000001</v>
      </c>
      <c r="K100" s="16"/>
      <c r="L100" s="11">
        <f t="shared" si="20"/>
        <v>98</v>
      </c>
      <c r="M100" s="17">
        <f t="shared" si="14"/>
        <v>98</v>
      </c>
      <c r="N100" s="18">
        <f t="shared" si="15"/>
        <v>0.26551407115521225</v>
      </c>
      <c r="O100" s="18">
        <f t="shared" si="16"/>
        <v>0.45525442557289098</v>
      </c>
      <c r="P100" s="18">
        <f t="shared" si="17"/>
        <v>0.22721918877136113</v>
      </c>
      <c r="Q100" s="18">
        <f t="shared" si="18"/>
        <v>0.50677831008879037</v>
      </c>
      <c r="R100" s="273">
        <f t="shared" si="22"/>
        <v>0.35469090362803279</v>
      </c>
      <c r="W100" s="273"/>
    </row>
    <row r="101" spans="1:23" x14ac:dyDescent="0.25">
      <c r="A101" t="s">
        <v>802</v>
      </c>
      <c r="B101" s="3" t="str">
        <f>VLOOKUP($A101,'Unit list'!$B$4:$D$176,3,0)</f>
        <v>London and South East</v>
      </c>
      <c r="C101" s="182">
        <f t="shared" si="19"/>
        <v>6</v>
      </c>
      <c r="D101" s="15">
        <v>61</v>
      </c>
      <c r="E101" s="179">
        <v>9.8360655737704916E-2</v>
      </c>
      <c r="F101" s="12">
        <f t="shared" si="21"/>
        <v>9.8360655737704916E-2</v>
      </c>
      <c r="G101" s="15">
        <f>IF(B101='Unit list'!$D$1,'7procesess'!D101,-1)</f>
        <v>-1</v>
      </c>
      <c r="H101" s="12">
        <f>IF(B101='Unit list'!$D$1,'7procesess'!F101,1.1)</f>
        <v>1.1000000000000001</v>
      </c>
      <c r="I101" s="15">
        <f>IF(A101='Unit list'!$A$1,'7procesess'!D101,-1)</f>
        <v>-1</v>
      </c>
      <c r="J101" s="12">
        <f>IF(A101='Unit list'!$A$1,'7procesess'!F101,1.1)</f>
        <v>1.1000000000000001</v>
      </c>
      <c r="K101" s="16"/>
      <c r="L101" s="11">
        <f t="shared" si="20"/>
        <v>99</v>
      </c>
      <c r="M101" s="17">
        <f t="shared" si="14"/>
        <v>99</v>
      </c>
      <c r="N101" s="18">
        <f t="shared" si="15"/>
        <v>0.26592211925606707</v>
      </c>
      <c r="O101" s="18">
        <f t="shared" si="16"/>
        <v>0.45473582312786653</v>
      </c>
      <c r="P101" s="18">
        <f t="shared" si="17"/>
        <v>0.22775850907225095</v>
      </c>
      <c r="Q101" s="18">
        <f t="shared" si="18"/>
        <v>0.50601121193376131</v>
      </c>
      <c r="R101" s="273">
        <f t="shared" si="22"/>
        <v>0.35469090362803279</v>
      </c>
      <c r="W101" s="273"/>
    </row>
    <row r="102" spans="1:23" x14ac:dyDescent="0.25">
      <c r="A102" t="s">
        <v>803</v>
      </c>
      <c r="B102" s="3" t="str">
        <f>VLOOKUP($A102,'Unit list'!$B$4:$D$176,3,0)</f>
        <v>East of England</v>
      </c>
      <c r="C102" s="182">
        <f t="shared" si="19"/>
        <v>28</v>
      </c>
      <c r="D102" s="15">
        <v>103</v>
      </c>
      <c r="E102" s="179">
        <v>0.27184466019417475</v>
      </c>
      <c r="F102" s="12">
        <f t="shared" si="21"/>
        <v>0.27184466019417475</v>
      </c>
      <c r="G102" s="15">
        <f>IF(B102='Unit list'!$D$1,'7procesess'!D102,-1)</f>
        <v>103</v>
      </c>
      <c r="H102" s="12">
        <f>IF(B102='Unit list'!$D$1,'7procesess'!F102,1.1)</f>
        <v>0.27184466019417475</v>
      </c>
      <c r="I102" s="15">
        <f>IF(A102='Unit list'!$A$1,'7procesess'!D102,-1)</f>
        <v>-1</v>
      </c>
      <c r="J102" s="12">
        <f>IF(A102='Unit list'!$A$1,'7procesess'!F102,1.1)</f>
        <v>1.1000000000000001</v>
      </c>
      <c r="K102" s="16"/>
      <c r="L102" s="11">
        <f t="shared" si="20"/>
        <v>100</v>
      </c>
      <c r="M102" s="17">
        <f t="shared" si="14"/>
        <v>100</v>
      </c>
      <c r="N102" s="18">
        <f t="shared" si="15"/>
        <v>0.26632450782769512</v>
      </c>
      <c r="O102" s="18">
        <f t="shared" si="16"/>
        <v>0.45422500633259127</v>
      </c>
      <c r="P102" s="18">
        <f t="shared" si="17"/>
        <v>0.22829084560565469</v>
      </c>
      <c r="Q102" s="18">
        <f t="shared" si="18"/>
        <v>0.50525527431797912</v>
      </c>
      <c r="R102" s="273">
        <f t="shared" si="22"/>
        <v>0.35469090362803279</v>
      </c>
      <c r="W102" s="273"/>
    </row>
    <row r="103" spans="1:23" x14ac:dyDescent="0.25">
      <c r="A103" t="s">
        <v>804</v>
      </c>
      <c r="B103" s="3" t="str">
        <f>VLOOKUP($A103,'Unit list'!$B$4:$D$176,3,0)</f>
        <v>Wales</v>
      </c>
      <c r="C103" s="182">
        <f t="shared" si="19"/>
        <v>0</v>
      </c>
      <c r="D103" s="15">
        <v>45</v>
      </c>
      <c r="E103" s="179">
        <v>0</v>
      </c>
      <c r="F103" s="179">
        <f t="shared" si="21"/>
        <v>0</v>
      </c>
      <c r="G103" s="181">
        <f>IF(B103='[1]Unit list'!$D$1,'[1]7procesess'!D103,-1)</f>
        <v>-1</v>
      </c>
      <c r="H103" s="179">
        <f>IF(B103='[1]Unit list'!$D$1,'[1]7procesess'!F103,1.1)</f>
        <v>1.1000000000000001</v>
      </c>
      <c r="I103" s="15">
        <f>IF(A103='[1]Unit list'!$A$1,'[1]7procesess'!D103,-1)</f>
        <v>-1</v>
      </c>
      <c r="J103" s="12">
        <f>IF(A103='[1]Unit list'!$A$1,'[1]7procesess'!F103,1.1)</f>
        <v>1.1000000000000001</v>
      </c>
      <c r="K103" s="16"/>
      <c r="L103" s="11">
        <f t="shared" si="20"/>
        <v>101</v>
      </c>
      <c r="M103" s="17">
        <f t="shared" si="14"/>
        <v>101</v>
      </c>
      <c r="N103" s="18">
        <f t="shared" si="15"/>
        <v>0.26672136750477277</v>
      </c>
      <c r="O103" s="18">
        <f t="shared" si="16"/>
        <v>0.45372178380395328</v>
      </c>
      <c r="P103" s="18">
        <f t="shared" si="17"/>
        <v>0.22881634950905425</v>
      </c>
      <c r="Q103" s="18">
        <f t="shared" si="18"/>
        <v>0.50451023226326264</v>
      </c>
      <c r="R103" s="273">
        <f t="shared" si="22"/>
        <v>0.35469090362803279</v>
      </c>
      <c r="W103" s="273"/>
    </row>
    <row r="104" spans="1:23" x14ac:dyDescent="0.25">
      <c r="A104" t="s">
        <v>805</v>
      </c>
      <c r="B104" s="3" t="str">
        <f>VLOOKUP($A104,'Unit list'!$B$4:$D$176,3,0)</f>
        <v>North East</v>
      </c>
      <c r="C104" s="182">
        <f t="shared" si="19"/>
        <v>35</v>
      </c>
      <c r="D104" s="15">
        <v>65</v>
      </c>
      <c r="E104" s="179">
        <v>0.53846153846153844</v>
      </c>
      <c r="F104" s="12">
        <f t="shared" si="21"/>
        <v>0.53846153846153844</v>
      </c>
      <c r="G104" s="15">
        <f>IF(B104='Unit list'!$D$1,'7procesess'!D104,-1)</f>
        <v>-1</v>
      </c>
      <c r="H104" s="12">
        <f>IF(B104='Unit list'!$D$1,'7procesess'!F104,1.1)</f>
        <v>1.1000000000000001</v>
      </c>
      <c r="I104" s="15">
        <f>IF(A104='Unit list'!$A$1,'7procesess'!D104,-1)</f>
        <v>-1</v>
      </c>
      <c r="J104" s="12">
        <f>IF(A104='Unit list'!$A$1,'7procesess'!F104,1.1)</f>
        <v>1.1000000000000001</v>
      </c>
      <c r="K104" s="16"/>
      <c r="L104" s="11">
        <f t="shared" si="20"/>
        <v>102</v>
      </c>
      <c r="M104" s="17">
        <f t="shared" si="14"/>
        <v>102</v>
      </c>
      <c r="N104" s="18">
        <f t="shared" si="15"/>
        <v>0.26711282472078224</v>
      </c>
      <c r="O104" s="18">
        <f t="shared" si="16"/>
        <v>0.45322597065250819</v>
      </c>
      <c r="P104" s="18">
        <f t="shared" si="17"/>
        <v>0.22933516735087123</v>
      </c>
      <c r="Q104" s="18">
        <f t="shared" si="18"/>
        <v>0.50377582946031518</v>
      </c>
      <c r="R104" s="273">
        <f t="shared" si="22"/>
        <v>0.35469090362803279</v>
      </c>
      <c r="W104" s="273"/>
    </row>
    <row r="105" spans="1:23" x14ac:dyDescent="0.25">
      <c r="A105" t="s">
        <v>806</v>
      </c>
      <c r="B105" s="3" t="str">
        <f>VLOOKUP($A105,'Unit list'!$B$4:$D$176,3,0)</f>
        <v>North West</v>
      </c>
      <c r="C105" s="182">
        <f t="shared" si="19"/>
        <v>2</v>
      </c>
      <c r="D105" s="15">
        <v>24</v>
      </c>
      <c r="E105" s="179">
        <v>8.3333333333333343E-2</v>
      </c>
      <c r="F105" s="12">
        <f t="shared" si="21"/>
        <v>1.1000000000000001</v>
      </c>
      <c r="G105" s="15">
        <f>IF(B105='Unit list'!$D$1,'7procesess'!D105,-1)</f>
        <v>-1</v>
      </c>
      <c r="H105" s="12">
        <f>IF(B105='Unit list'!$D$1,'7procesess'!F105,1.1)</f>
        <v>1.1000000000000001</v>
      </c>
      <c r="I105" s="15">
        <f>IF(A105='Unit list'!$A$1,'7procesess'!D105,-1)</f>
        <v>-1</v>
      </c>
      <c r="J105" s="12">
        <f>IF(A105='Unit list'!$A$1,'7procesess'!F105,1.1)</f>
        <v>1.1000000000000001</v>
      </c>
      <c r="K105" s="16"/>
      <c r="L105" s="11">
        <f t="shared" si="20"/>
        <v>103</v>
      </c>
      <c r="M105" s="17">
        <f t="shared" si="14"/>
        <v>103</v>
      </c>
      <c r="N105" s="18">
        <f t="shared" si="15"/>
        <v>0.26749900188064013</v>
      </c>
      <c r="O105" s="18">
        <f t="shared" si="16"/>
        <v>0.4527373882027223</v>
      </c>
      <c r="P105" s="18">
        <f t="shared" si="17"/>
        <v>0.22984744130728627</v>
      </c>
      <c r="Q105" s="18">
        <f t="shared" si="18"/>
        <v>0.50305181790899034</v>
      </c>
      <c r="R105" s="273">
        <f t="shared" si="22"/>
        <v>0.35469090362803279</v>
      </c>
      <c r="W105" s="273"/>
    </row>
    <row r="106" spans="1:23" x14ac:dyDescent="0.25">
      <c r="A106" t="s">
        <v>807</v>
      </c>
      <c r="B106" s="3" t="str">
        <f>VLOOKUP($A106,'Unit list'!$B$4:$D$176,3,0)</f>
        <v>London and South East</v>
      </c>
      <c r="C106" s="182">
        <f t="shared" si="19"/>
        <v>40</v>
      </c>
      <c r="D106" s="15">
        <v>100</v>
      </c>
      <c r="E106" s="179">
        <v>0.4</v>
      </c>
      <c r="F106" s="12">
        <f t="shared" si="21"/>
        <v>0.4</v>
      </c>
      <c r="G106" s="15">
        <f>IF(B106='Unit list'!$D$1,'7procesess'!D106,-1)</f>
        <v>-1</v>
      </c>
      <c r="H106" s="12">
        <f>IF(B106='Unit list'!$D$1,'7procesess'!F106,1.1)</f>
        <v>1.1000000000000001</v>
      </c>
      <c r="I106" s="15">
        <f>IF(A106='Unit list'!$A$1,'7procesess'!D106,-1)</f>
        <v>-1</v>
      </c>
      <c r="J106" s="12">
        <f>IF(A106='Unit list'!$A$1,'7procesess'!F106,1.1)</f>
        <v>1.1000000000000001</v>
      </c>
      <c r="K106" s="16"/>
      <c r="L106" s="11">
        <f t="shared" si="20"/>
        <v>104</v>
      </c>
      <c r="M106" s="17">
        <f t="shared" si="14"/>
        <v>104</v>
      </c>
      <c r="N106" s="18">
        <f t="shared" si="15"/>
        <v>0.2678800175247163</v>
      </c>
      <c r="O106" s="18">
        <f t="shared" si="16"/>
        <v>0.45225586372777682</v>
      </c>
      <c r="P106" s="18">
        <f t="shared" si="17"/>
        <v>0.23035330933074086</v>
      </c>
      <c r="Q106" s="18">
        <f t="shared" si="18"/>
        <v>0.50233795757658051</v>
      </c>
      <c r="R106" s="273">
        <f t="shared" si="22"/>
        <v>0.35469090362803279</v>
      </c>
      <c r="W106" s="273"/>
    </row>
    <row r="107" spans="1:23" x14ac:dyDescent="0.25">
      <c r="A107" t="s">
        <v>808</v>
      </c>
      <c r="B107" s="3" t="str">
        <f>VLOOKUP($A107,'Unit list'!$B$4:$D$176,3,0)</f>
        <v>North West</v>
      </c>
      <c r="C107" s="182">
        <f t="shared" si="19"/>
        <v>51</v>
      </c>
      <c r="D107" s="15">
        <v>132</v>
      </c>
      <c r="E107" s="179">
        <v>0.38636363636363635</v>
      </c>
      <c r="F107" s="12">
        <f t="shared" si="21"/>
        <v>0.38636363636363635</v>
      </c>
      <c r="G107" s="15">
        <f>IF(B107='Unit list'!$D$1,'7procesess'!D107,-1)</f>
        <v>-1</v>
      </c>
      <c r="H107" s="12">
        <f>IF(B107='Unit list'!$D$1,'7procesess'!F107,1.1)</f>
        <v>1.1000000000000001</v>
      </c>
      <c r="I107" s="15">
        <f>IF(A107='Unit list'!$A$1,'7procesess'!D107,-1)</f>
        <v>-1</v>
      </c>
      <c r="J107" s="12">
        <f>IF(A107='Unit list'!$A$1,'7procesess'!F107,1.1)</f>
        <v>1.1000000000000001</v>
      </c>
      <c r="K107" s="16"/>
      <c r="L107" s="11">
        <f t="shared" si="20"/>
        <v>105</v>
      </c>
      <c r="M107" s="17">
        <f t="shared" si="14"/>
        <v>105</v>
      </c>
      <c r="N107" s="18">
        <f t="shared" si="15"/>
        <v>0.26825598648474791</v>
      </c>
      <c r="O107" s="18">
        <f t="shared" si="16"/>
        <v>0.45178123019804639</v>
      </c>
      <c r="P107" s="18">
        <f t="shared" si="17"/>
        <v>0.23085290531058159</v>
      </c>
      <c r="Q107" s="18">
        <f t="shared" si="18"/>
        <v>0.50163401607307501</v>
      </c>
      <c r="R107" s="273">
        <f t="shared" si="22"/>
        <v>0.35469090362803279</v>
      </c>
      <c r="W107" s="273"/>
    </row>
    <row r="108" spans="1:23" x14ac:dyDescent="0.25">
      <c r="A108" t="s">
        <v>809</v>
      </c>
      <c r="B108" s="3" t="str">
        <f>VLOOKUP($A108,'Unit list'!$B$4:$D$176,3,0)</f>
        <v>South West</v>
      </c>
      <c r="C108" s="182">
        <f t="shared" si="19"/>
        <v>30</v>
      </c>
      <c r="D108" s="15">
        <v>82</v>
      </c>
      <c r="E108" s="179">
        <v>0.36585365853658536</v>
      </c>
      <c r="F108" s="12">
        <f t="shared" si="21"/>
        <v>0.36585365853658536</v>
      </c>
      <c r="G108" s="15">
        <f>IF(B108='Unit list'!$D$1,'7procesess'!D108,-1)</f>
        <v>-1</v>
      </c>
      <c r="H108" s="12">
        <f>IF(B108='Unit list'!$D$1,'7procesess'!F108,1.1)</f>
        <v>1.1000000000000001</v>
      </c>
      <c r="I108" s="15">
        <f>IF(A108='Unit list'!$A$1,'7procesess'!D108,-1)</f>
        <v>-1</v>
      </c>
      <c r="J108" s="12">
        <f>IF(A108='Unit list'!$A$1,'7procesess'!F108,1.1)</f>
        <v>1.1000000000000001</v>
      </c>
      <c r="K108" s="16"/>
      <c r="L108" s="11">
        <f t="shared" si="20"/>
        <v>106</v>
      </c>
      <c r="M108" s="17">
        <f t="shared" si="14"/>
        <v>106</v>
      </c>
      <c r="N108" s="18">
        <f t="shared" si="15"/>
        <v>0.26862702003211758</v>
      </c>
      <c r="O108" s="18">
        <f t="shared" si="16"/>
        <v>0.45131332604242924</v>
      </c>
      <c r="P108" s="18">
        <f t="shared" si="17"/>
        <v>0.2313463592262768</v>
      </c>
      <c r="Q108" s="18">
        <f t="shared" si="18"/>
        <v>0.50093976834240117</v>
      </c>
      <c r="R108" s="273">
        <f t="shared" si="22"/>
        <v>0.35469090362803279</v>
      </c>
      <c r="W108" s="273"/>
    </row>
    <row r="109" spans="1:23" x14ac:dyDescent="0.25">
      <c r="A109" t="s">
        <v>810</v>
      </c>
      <c r="B109" s="3" t="str">
        <f>VLOOKUP($A109,'Unit list'!$B$4:$D$176,3,0)</f>
        <v>West Midlands</v>
      </c>
      <c r="C109" s="182">
        <f t="shared" si="19"/>
        <v>30</v>
      </c>
      <c r="D109" s="15">
        <v>42</v>
      </c>
      <c r="E109" s="179">
        <v>0.7142857142857143</v>
      </c>
      <c r="F109" s="12">
        <f t="shared" si="21"/>
        <v>0.7142857142857143</v>
      </c>
      <c r="G109" s="15">
        <f>IF(B109='Unit list'!$D$1,'7procesess'!D109,-1)</f>
        <v>-1</v>
      </c>
      <c r="H109" s="12">
        <f>IF(B109='Unit list'!$D$1,'7procesess'!F109,1.1)</f>
        <v>1.1000000000000001</v>
      </c>
      <c r="I109" s="15">
        <f>IF(A109='Unit list'!$A$1,'7procesess'!D109,-1)</f>
        <v>-1</v>
      </c>
      <c r="J109" s="12">
        <f>IF(A109='Unit list'!$A$1,'7procesess'!F109,1.1)</f>
        <v>1.1000000000000001</v>
      </c>
      <c r="K109" s="16"/>
      <c r="L109" s="11">
        <f t="shared" si="20"/>
        <v>107</v>
      </c>
      <c r="M109" s="17">
        <f t="shared" si="14"/>
        <v>107</v>
      </c>
      <c r="N109" s="18">
        <f t="shared" si="15"/>
        <v>0.26899322601893472</v>
      </c>
      <c r="O109" s="18">
        <f t="shared" si="16"/>
        <v>0.45085199492175909</v>
      </c>
      <c r="P109" s="18">
        <f t="shared" si="17"/>
        <v>0.23183379729360915</v>
      </c>
      <c r="Q109" s="18">
        <f t="shared" si="18"/>
        <v>0.50025499636873072</v>
      </c>
      <c r="R109" s="273">
        <f t="shared" si="22"/>
        <v>0.35469090362803279</v>
      </c>
      <c r="W109" s="273"/>
    </row>
    <row r="110" spans="1:23" x14ac:dyDescent="0.25">
      <c r="A110" t="s">
        <v>811</v>
      </c>
      <c r="B110" s="3" t="str">
        <f>VLOOKUP($A110,'Unit list'!$B$4:$D$176,3,0)</f>
        <v>South West</v>
      </c>
      <c r="C110" s="182">
        <f t="shared" si="19"/>
        <v>46.999999999999993</v>
      </c>
      <c r="D110" s="15">
        <v>229</v>
      </c>
      <c r="E110" s="179">
        <v>0.20524017467248906</v>
      </c>
      <c r="F110" s="12">
        <f t="shared" si="21"/>
        <v>0.20524017467248906</v>
      </c>
      <c r="G110" s="15">
        <f>IF(B110='Unit list'!$D$1,'7procesess'!D110,-1)</f>
        <v>-1</v>
      </c>
      <c r="H110" s="12">
        <f>IF(B110='Unit list'!$D$1,'7procesess'!F110,1.1)</f>
        <v>1.1000000000000001</v>
      </c>
      <c r="I110" s="15">
        <f>IF(A110='Unit list'!$A$1,'7procesess'!D110,-1)</f>
        <v>-1</v>
      </c>
      <c r="J110" s="12">
        <f>IF(A110='Unit list'!$A$1,'7procesess'!F110,1.1)</f>
        <v>1.1000000000000001</v>
      </c>
      <c r="K110" s="16"/>
      <c r="L110" s="11">
        <f t="shared" si="20"/>
        <v>108</v>
      </c>
      <c r="M110" s="17">
        <f t="shared" si="14"/>
        <v>108</v>
      </c>
      <c r="N110" s="18">
        <f t="shared" si="15"/>
        <v>0.26935470901233044</v>
      </c>
      <c r="O110" s="18">
        <f t="shared" si="16"/>
        <v>0.45039708551358609</v>
      </c>
      <c r="P110" s="18">
        <f t="shared" si="17"/>
        <v>0.23231534210422239</v>
      </c>
      <c r="Q110" s="18">
        <f t="shared" si="18"/>
        <v>0.49957948889699172</v>
      </c>
      <c r="R110" s="273">
        <f t="shared" si="22"/>
        <v>0.35469090362803279</v>
      </c>
      <c r="W110" s="273"/>
    </row>
    <row r="111" spans="1:23" x14ac:dyDescent="0.25">
      <c r="A111" t="s">
        <v>812</v>
      </c>
      <c r="B111" s="3" t="str">
        <f>VLOOKUP($A111,'Unit list'!$B$4:$D$176,3,0)</f>
        <v>North West</v>
      </c>
      <c r="C111" s="182">
        <f t="shared" si="19"/>
        <v>4</v>
      </c>
      <c r="D111" s="15">
        <v>39</v>
      </c>
      <c r="E111" s="179">
        <v>0.10256410256410257</v>
      </c>
      <c r="F111" s="12">
        <f t="shared" si="21"/>
        <v>1.1000000000000001</v>
      </c>
      <c r="G111" s="15">
        <f>IF(B111='Unit list'!$D$1,'7procesess'!D111,-1)</f>
        <v>-1</v>
      </c>
      <c r="H111" s="12">
        <f>IF(B111='Unit list'!$D$1,'7procesess'!F111,1.1)</f>
        <v>1.1000000000000001</v>
      </c>
      <c r="I111" s="15">
        <f>IF(A111='Unit list'!$A$1,'7procesess'!D111,-1)</f>
        <v>-1</v>
      </c>
      <c r="J111" s="12">
        <f>IF(A111='Unit list'!$A$1,'7procesess'!F111,1.1)</f>
        <v>1.1000000000000001</v>
      </c>
      <c r="K111" s="16"/>
      <c r="L111" s="11">
        <f t="shared" si="20"/>
        <v>109</v>
      </c>
      <c r="M111" s="17">
        <f t="shared" si="14"/>
        <v>109</v>
      </c>
      <c r="N111" s="18">
        <f t="shared" si="15"/>
        <v>0.26971157042234772</v>
      </c>
      <c r="O111" s="18">
        <f t="shared" si="16"/>
        <v>0.4499484513076577</v>
      </c>
      <c r="P111" s="18">
        <f t="shared" si="17"/>
        <v>0.23279111275887754</v>
      </c>
      <c r="Q111" s="18">
        <f t="shared" si="18"/>
        <v>0.49891304116678192</v>
      </c>
      <c r="R111" s="273">
        <f t="shared" si="22"/>
        <v>0.35469090362803279</v>
      </c>
      <c r="W111" s="273"/>
    </row>
    <row r="112" spans="1:23" x14ac:dyDescent="0.25">
      <c r="A112" t="s">
        <v>813</v>
      </c>
      <c r="B112" s="3" t="str">
        <f>VLOOKUP($A112,'Unit list'!$B$4:$D$176,3,0)</f>
        <v>North East</v>
      </c>
      <c r="C112" s="182">
        <f t="shared" si="19"/>
        <v>19</v>
      </c>
      <c r="D112" s="15">
        <v>33</v>
      </c>
      <c r="E112" s="179">
        <v>0.5757575757575758</v>
      </c>
      <c r="F112" s="12">
        <f t="shared" si="21"/>
        <v>0.5757575757575758</v>
      </c>
      <c r="G112" s="15">
        <f>IF(B112='Unit list'!$D$1,'7procesess'!D112,-1)</f>
        <v>-1</v>
      </c>
      <c r="H112" s="12">
        <f>IF(B112='Unit list'!$D$1,'7procesess'!F112,1.1)</f>
        <v>1.1000000000000001</v>
      </c>
      <c r="I112" s="15">
        <f>IF(A112='Unit list'!$A$1,'7procesess'!D112,-1)</f>
        <v>-1</v>
      </c>
      <c r="J112" s="12">
        <f>IF(A112='Unit list'!$A$1,'7procesess'!F112,1.1)</f>
        <v>1.1000000000000001</v>
      </c>
      <c r="K112" s="16"/>
      <c r="L112" s="11">
        <f t="shared" si="20"/>
        <v>110</v>
      </c>
      <c r="M112" s="17">
        <f t="shared" si="14"/>
        <v>110</v>
      </c>
      <c r="N112" s="18">
        <f t="shared" si="15"/>
        <v>0.27006390862378693</v>
      </c>
      <c r="O112" s="18">
        <f t="shared" si="16"/>
        <v>0.449505950411479</v>
      </c>
      <c r="P112" s="18">
        <f t="shared" si="17"/>
        <v>0.23326122499475094</v>
      </c>
      <c r="Q112" s="18">
        <f t="shared" si="18"/>
        <v>0.49825545465893462</v>
      </c>
      <c r="R112" s="273">
        <f t="shared" si="22"/>
        <v>0.35469090362803279</v>
      </c>
      <c r="W112" s="273"/>
    </row>
    <row r="113" spans="1:23" x14ac:dyDescent="0.25">
      <c r="A113" t="s">
        <v>814</v>
      </c>
      <c r="B113" s="3" t="str">
        <f>VLOOKUP($A113,'Unit list'!$B$4:$D$176,3,0)</f>
        <v>West Midlands</v>
      </c>
      <c r="C113" s="182">
        <f t="shared" si="19"/>
        <v>36</v>
      </c>
      <c r="D113" s="15">
        <v>99</v>
      </c>
      <c r="E113" s="179">
        <v>0.36363636363636365</v>
      </c>
      <c r="F113" s="12">
        <f t="shared" si="21"/>
        <v>0.36363636363636365</v>
      </c>
      <c r="G113" s="15">
        <f>IF(B113='Unit list'!$D$1,'7procesess'!D113,-1)</f>
        <v>-1</v>
      </c>
      <c r="H113" s="12">
        <f>IF(B113='Unit list'!$D$1,'7procesess'!F113,1.1)</f>
        <v>1.1000000000000001</v>
      </c>
      <c r="I113" s="15">
        <f>IF(A113='Unit list'!$A$1,'7procesess'!D113,-1)</f>
        <v>-1</v>
      </c>
      <c r="J113" s="12">
        <f>IF(A113='Unit list'!$A$1,'7procesess'!F113,1.1)</f>
        <v>1.1000000000000001</v>
      </c>
      <c r="K113" s="16"/>
      <c r="L113" s="11">
        <f t="shared" si="20"/>
        <v>111</v>
      </c>
      <c r="M113" s="17">
        <f t="shared" si="14"/>
        <v>111</v>
      </c>
      <c r="N113" s="18">
        <f t="shared" si="15"/>
        <v>0.2704118190723408</v>
      </c>
      <c r="O113" s="18">
        <f t="shared" si="16"/>
        <v>0.44906944536537008</v>
      </c>
      <c r="P113" s="18">
        <f t="shared" si="17"/>
        <v>0.23372579130708793</v>
      </c>
      <c r="Q113" s="18">
        <f t="shared" si="18"/>
        <v>0.49760653685403133</v>
      </c>
      <c r="R113" s="273">
        <f t="shared" si="22"/>
        <v>0.35469090362803279</v>
      </c>
      <c r="W113" s="273"/>
    </row>
    <row r="114" spans="1:23" x14ac:dyDescent="0.25">
      <c r="A114" t="s">
        <v>815</v>
      </c>
      <c r="B114" s="3" t="str">
        <f>VLOOKUP($A114,'Unit list'!$B$4:$D$176,3,0)</f>
        <v>South Central</v>
      </c>
      <c r="C114" s="182">
        <f t="shared" si="19"/>
        <v>0</v>
      </c>
      <c r="D114" s="15">
        <v>44</v>
      </c>
      <c r="E114" s="179">
        <v>0</v>
      </c>
      <c r="F114" s="12">
        <f t="shared" si="21"/>
        <v>0</v>
      </c>
      <c r="G114" s="15">
        <f>IF(B114='Unit list'!$D$1,'7procesess'!D114,-1)</f>
        <v>-1</v>
      </c>
      <c r="H114" s="12">
        <f>IF(B114='Unit list'!$D$1,'7procesess'!F114,1.1)</f>
        <v>1.1000000000000001</v>
      </c>
      <c r="I114" s="15">
        <f>IF(A114='Unit list'!$A$1,'7procesess'!D114,-1)</f>
        <v>-1</v>
      </c>
      <c r="J114" s="12">
        <f>IF(A114='Unit list'!$A$1,'7procesess'!F114,1.1)</f>
        <v>1.1000000000000001</v>
      </c>
      <c r="K114" s="16"/>
      <c r="L114" s="11">
        <f t="shared" si="20"/>
        <v>112</v>
      </c>
      <c r="M114" s="17">
        <f t="shared" si="14"/>
        <v>112</v>
      </c>
      <c r="N114" s="18">
        <f t="shared" si="15"/>
        <v>0.27075539441533319</v>
      </c>
      <c r="O114" s="18">
        <f t="shared" si="16"/>
        <v>0.44863880296647951</v>
      </c>
      <c r="P114" s="18">
        <f t="shared" si="17"/>
        <v>0.23418492106550598</v>
      </c>
      <c r="Q114" s="18">
        <f t="shared" si="18"/>
        <v>0.49696610100220417</v>
      </c>
      <c r="R114" s="273">
        <f t="shared" si="22"/>
        <v>0.35469090362803279</v>
      </c>
      <c r="W114" s="273"/>
    </row>
    <row r="115" spans="1:23" x14ac:dyDescent="0.25">
      <c r="A115" t="s">
        <v>816</v>
      </c>
      <c r="B115" s="3" t="str">
        <f>VLOOKUP($A115,'Unit list'!$B$4:$D$176,3,0)</f>
        <v>East of England</v>
      </c>
      <c r="C115" s="182">
        <f t="shared" si="19"/>
        <v>2</v>
      </c>
      <c r="D115" s="15">
        <v>80</v>
      </c>
      <c r="E115" s="179">
        <v>2.5000000000000001E-2</v>
      </c>
      <c r="F115" s="12">
        <f t="shared" si="21"/>
        <v>1.1000000000000001</v>
      </c>
      <c r="G115" s="15">
        <f>IF(B115='Unit list'!$D$1,'7procesess'!D115,-1)</f>
        <v>80</v>
      </c>
      <c r="H115" s="12">
        <f>IF(B115='Unit list'!$D$1,'7procesess'!F115,1.1)</f>
        <v>1.1000000000000001</v>
      </c>
      <c r="I115" s="15">
        <f>IF(A115='Unit list'!$A$1,'7procesess'!D115,-1)</f>
        <v>-1</v>
      </c>
      <c r="J115" s="12">
        <f>IF(A115='Unit list'!$A$1,'7procesess'!F115,1.1)</f>
        <v>1.1000000000000001</v>
      </c>
      <c r="K115" s="16"/>
      <c r="L115" s="11">
        <f t="shared" si="20"/>
        <v>113</v>
      </c>
      <c r="M115" s="17">
        <f t="shared" si="14"/>
        <v>113</v>
      </c>
      <c r="N115" s="18">
        <f t="shared" si="15"/>
        <v>0.27109472459735617</v>
      </c>
      <c r="O115" s="18">
        <f t="shared" si="16"/>
        <v>0.44821389410124463</v>
      </c>
      <c r="P115" s="18">
        <f t="shared" si="17"/>
        <v>0.23463872062522334</v>
      </c>
      <c r="Q115" s="18">
        <f t="shared" si="18"/>
        <v>0.49633396590361067</v>
      </c>
      <c r="R115" s="273">
        <f t="shared" si="22"/>
        <v>0.35469090362803279</v>
      </c>
      <c r="W115" s="273"/>
    </row>
    <row r="116" spans="1:23" x14ac:dyDescent="0.25">
      <c r="A116" t="s">
        <v>817</v>
      </c>
      <c r="B116" s="3" t="str">
        <f>VLOOKUP($A116,'Unit list'!$B$4:$D$176,3,0)</f>
        <v>Yorkshire and Humber</v>
      </c>
      <c r="C116" s="182">
        <f t="shared" si="19"/>
        <v>45</v>
      </c>
      <c r="D116" s="15">
        <v>76</v>
      </c>
      <c r="E116" s="179">
        <v>0.59210526315789469</v>
      </c>
      <c r="F116" s="12">
        <f t="shared" si="21"/>
        <v>0.59210526315789469</v>
      </c>
      <c r="G116" s="15">
        <f>IF(B116='Unit list'!$D$1,'7procesess'!D116,-1)</f>
        <v>-1</v>
      </c>
      <c r="H116" s="12">
        <f>IF(B116='Unit list'!$D$1,'7procesess'!F116,1.1)</f>
        <v>1.1000000000000001</v>
      </c>
      <c r="I116" s="15">
        <f>IF(A116='Unit list'!$A$1,'7procesess'!D116,-1)</f>
        <v>-1</v>
      </c>
      <c r="J116" s="12">
        <f>IF(A116='Unit list'!$A$1,'7procesess'!F116,1.1)</f>
        <v>1.1000000000000001</v>
      </c>
      <c r="K116" s="16"/>
      <c r="L116" s="11">
        <f t="shared" si="20"/>
        <v>114</v>
      </c>
      <c r="M116" s="17">
        <f t="shared" si="14"/>
        <v>114</v>
      </c>
      <c r="N116" s="18">
        <f t="shared" si="15"/>
        <v>0.27142989696108188</v>
      </c>
      <c r="O116" s="18">
        <f t="shared" si="16"/>
        <v>0.44779459358582663</v>
      </c>
      <c r="P116" s="18">
        <f t="shared" si="17"/>
        <v>0.2350872934334742</v>
      </c>
      <c r="Q116" s="18">
        <f t="shared" si="18"/>
        <v>0.49570995569900228</v>
      </c>
      <c r="R116" s="273">
        <f t="shared" si="22"/>
        <v>0.35469090362803279</v>
      </c>
      <c r="W116" s="273"/>
    </row>
    <row r="117" spans="1:23" x14ac:dyDescent="0.25">
      <c r="A117" t="s">
        <v>818</v>
      </c>
      <c r="B117" s="3" t="str">
        <f>VLOOKUP($A117,'Unit list'!$B$4:$D$176,3,0)</f>
        <v>North East</v>
      </c>
      <c r="C117" s="182">
        <v>2</v>
      </c>
      <c r="D117" s="15">
        <v>54</v>
      </c>
      <c r="E117" s="179">
        <v>0.48148148148148145</v>
      </c>
      <c r="F117" s="12">
        <f t="shared" si="21"/>
        <v>1.1000000000000001</v>
      </c>
      <c r="G117" s="15">
        <v>68</v>
      </c>
      <c r="H117" s="12">
        <v>1.1000000000000001</v>
      </c>
      <c r="I117" s="15">
        <v>68</v>
      </c>
      <c r="J117" s="12">
        <v>1.1000000000000001</v>
      </c>
      <c r="K117" s="16"/>
      <c r="L117" s="11">
        <f t="shared" si="20"/>
        <v>115</v>
      </c>
      <c r="M117" s="17">
        <f t="shared" si="14"/>
        <v>115</v>
      </c>
      <c r="N117" s="18">
        <f t="shared" si="15"/>
        <v>0.27176099634350587</v>
      </c>
      <c r="O117" s="18">
        <f t="shared" si="16"/>
        <v>0.44738078001407433</v>
      </c>
      <c r="P117" s="18">
        <f t="shared" si="17"/>
        <v>0.23553074013135469</v>
      </c>
      <c r="Q117" s="18">
        <f t="shared" si="18"/>
        <v>0.49509389966984385</v>
      </c>
      <c r="R117" s="273">
        <f t="shared" si="22"/>
        <v>0.35469090362803279</v>
      </c>
      <c r="W117" s="273"/>
    </row>
    <row r="118" spans="1:23" x14ac:dyDescent="0.25">
      <c r="A118" t="s">
        <v>819</v>
      </c>
      <c r="B118" s="3" t="str">
        <f>VLOOKUP($A118,'Unit list'!$B$4:$D$176,3,0)</f>
        <v>London and South East</v>
      </c>
      <c r="C118" s="182">
        <f t="shared" si="19"/>
        <v>2.0000000000000004</v>
      </c>
      <c r="D118" s="15">
        <v>56</v>
      </c>
      <c r="E118" s="179">
        <v>3.5714285714285719E-2</v>
      </c>
      <c r="F118" s="12">
        <f t="shared" si="21"/>
        <v>1.1000000000000001</v>
      </c>
      <c r="G118" s="15">
        <f>IF(B118='Unit list'!$D$1,'7procesess'!D118,-1)</f>
        <v>-1</v>
      </c>
      <c r="H118" s="12">
        <f>IF(B118='Unit list'!$D$1,'7procesess'!F118,1.1)</f>
        <v>1.1000000000000001</v>
      </c>
      <c r="I118" s="15">
        <f>IF(A118='Unit list'!$A$1,'7procesess'!D118,-1)</f>
        <v>-1</v>
      </c>
      <c r="J118" s="12">
        <f>IF(A118='Unit list'!$A$1,'7procesess'!F118,1.1)</f>
        <v>1.1000000000000001</v>
      </c>
      <c r="K118" s="16"/>
      <c r="L118" s="11">
        <f t="shared" si="20"/>
        <v>116</v>
      </c>
      <c r="M118" s="17">
        <f t="shared" si="14"/>
        <v>116</v>
      </c>
      <c r="N118" s="18">
        <f t="shared" si="15"/>
        <v>0.27208810516786747</v>
      </c>
      <c r="O118" s="18">
        <f t="shared" si="16"/>
        <v>0.44697233561260213</v>
      </c>
      <c r="P118" s="18">
        <f t="shared" si="17"/>
        <v>0.23596915865133</v>
      </c>
      <c r="Q118" s="18">
        <f t="shared" si="18"/>
        <v>0.49448563204747442</v>
      </c>
      <c r="R118" s="273">
        <f t="shared" si="22"/>
        <v>0.35469090362803279</v>
      </c>
      <c r="W118" s="273"/>
    </row>
    <row r="119" spans="1:23" x14ac:dyDescent="0.25">
      <c r="A119" t="s">
        <v>820</v>
      </c>
      <c r="B119" s="3" t="str">
        <f>VLOOKUP($A119,'Unit list'!$B$4:$D$176,3,0)</f>
        <v>South West</v>
      </c>
      <c r="C119" s="182">
        <f t="shared" si="19"/>
        <v>26</v>
      </c>
      <c r="D119" s="15">
        <v>73</v>
      </c>
      <c r="E119" s="179">
        <v>0.35616438356164382</v>
      </c>
      <c r="F119" s="12">
        <f t="shared" si="21"/>
        <v>0.35616438356164382</v>
      </c>
      <c r="G119" s="15">
        <f>IF(B119='Unit list'!$D$1,'7procesess'!D119,-1)</f>
        <v>-1</v>
      </c>
      <c r="H119" s="12">
        <f>IF(B119='Unit list'!$D$1,'7procesess'!F119,1.1)</f>
        <v>1.1000000000000001</v>
      </c>
      <c r="I119" s="15">
        <f>IF(A119='Unit list'!$A$1,'7procesess'!D119,-1)</f>
        <v>-1</v>
      </c>
      <c r="J119" s="12">
        <f>IF(A119='Unit list'!$A$1,'7procesess'!F119,1.1)</f>
        <v>1.1000000000000001</v>
      </c>
      <c r="K119" s="16"/>
      <c r="L119" s="11">
        <f t="shared" si="20"/>
        <v>117</v>
      </c>
      <c r="M119" s="17">
        <f t="shared" si="14"/>
        <v>117</v>
      </c>
      <c r="N119" s="18">
        <f t="shared" si="15"/>
        <v>0.27241130353147347</v>
      </c>
      <c r="O119" s="18">
        <f t="shared" si="16"/>
        <v>0.44656914610259268</v>
      </c>
      <c r="P119" s="18">
        <f t="shared" si="17"/>
        <v>0.23640264431062077</v>
      </c>
      <c r="Q119" s="18">
        <f t="shared" si="18"/>
        <v>0.49388499183083151</v>
      </c>
      <c r="R119" s="273">
        <f t="shared" si="22"/>
        <v>0.35469090362803279</v>
      </c>
      <c r="W119" s="273"/>
    </row>
    <row r="120" spans="1:23" x14ac:dyDescent="0.25">
      <c r="A120" t="s">
        <v>821</v>
      </c>
      <c r="B120" s="3" t="str">
        <f>VLOOKUP($A120,'Unit list'!$B$4:$D$176,3,0)</f>
        <v>North West</v>
      </c>
      <c r="C120" s="182">
        <f t="shared" si="19"/>
        <v>40</v>
      </c>
      <c r="D120" s="15">
        <v>68</v>
      </c>
      <c r="E120" s="179">
        <v>0.58823529411764708</v>
      </c>
      <c r="F120" s="12">
        <f t="shared" si="21"/>
        <v>0.58823529411764708</v>
      </c>
      <c r="G120" s="15">
        <f>IF(B120='Unit list'!$D$1,'7procesess'!D120,-1)</f>
        <v>-1</v>
      </c>
      <c r="H120" s="12">
        <f>IF(B120='Unit list'!$D$1,'7procesess'!F120,1.1)</f>
        <v>1.1000000000000001</v>
      </c>
      <c r="I120" s="15">
        <f>IF(A120='Unit list'!$A$1,'7procesess'!D120,-1)</f>
        <v>-1</v>
      </c>
      <c r="J120" s="12">
        <f>IF(A120='Unit list'!$A$1,'7procesess'!F120,1.1)</f>
        <v>1.1000000000000001</v>
      </c>
      <c r="K120" s="16"/>
      <c r="L120" s="11">
        <f t="shared" si="20"/>
        <v>118</v>
      </c>
      <c r="M120" s="17">
        <f t="shared" si="14"/>
        <v>118</v>
      </c>
      <c r="N120" s="18">
        <f t="shared" si="15"/>
        <v>0.27273066928964018</v>
      </c>
      <c r="O120" s="18">
        <f t="shared" si="16"/>
        <v>0.44617110056795811</v>
      </c>
      <c r="P120" s="18">
        <f t="shared" si="17"/>
        <v>0.23683128990067245</v>
      </c>
      <c r="Q120" s="18">
        <f t="shared" si="18"/>
        <v>0.4932918226122891</v>
      </c>
      <c r="R120" s="273">
        <f t="shared" si="22"/>
        <v>0.35469090362803279</v>
      </c>
      <c r="W120" s="273"/>
    </row>
    <row r="121" spans="1:23" x14ac:dyDescent="0.25">
      <c r="A121" t="s">
        <v>822</v>
      </c>
      <c r="B121" s="3" t="str">
        <f>VLOOKUP($A121,'Unit list'!$B$4:$D$176,3,0)</f>
        <v>East of England</v>
      </c>
      <c r="C121" s="182">
        <f t="shared" si="19"/>
        <v>52</v>
      </c>
      <c r="D121" s="15">
        <v>81</v>
      </c>
      <c r="E121" s="179">
        <v>0.64197530864197527</v>
      </c>
      <c r="F121" s="12">
        <f t="shared" si="21"/>
        <v>0.64197530864197527</v>
      </c>
      <c r="G121" s="15">
        <f>IF(B121='Unit list'!$D$1,'7procesess'!D121,-1)</f>
        <v>81</v>
      </c>
      <c r="H121" s="12">
        <f>IF(B121='Unit list'!$D$1,'7procesess'!F121,1.1)</f>
        <v>0.64197530864197527</v>
      </c>
      <c r="I121" s="15">
        <f>IF(A121='Unit list'!$A$1,'7procesess'!D121,-1)</f>
        <v>-1</v>
      </c>
      <c r="J121" s="12">
        <f>IF(A121='Unit list'!$A$1,'7procesess'!F121,1.1)</f>
        <v>1.1000000000000001</v>
      </c>
      <c r="K121" s="16"/>
      <c r="L121" s="11">
        <f t="shared" si="20"/>
        <v>119</v>
      </c>
      <c r="M121" s="17">
        <f t="shared" si="14"/>
        <v>119</v>
      </c>
      <c r="N121" s="18">
        <f t="shared" si="15"/>
        <v>0.27304627813595489</v>
      </c>
      <c r="O121" s="18">
        <f t="shared" si="16"/>
        <v>0.44577809132951884</v>
      </c>
      <c r="P121" s="18">
        <f t="shared" si="17"/>
        <v>0.23725518577290142</v>
      </c>
      <c r="Q121" s="18">
        <f t="shared" si="18"/>
        <v>0.49270597241118741</v>
      </c>
      <c r="R121" s="273">
        <f t="shared" si="22"/>
        <v>0.35469090362803279</v>
      </c>
      <c r="W121" s="273"/>
    </row>
    <row r="122" spans="1:23" x14ac:dyDescent="0.25">
      <c r="A122" t="s">
        <v>823</v>
      </c>
      <c r="B122" s="3" t="str">
        <f>VLOOKUP($A122,'Unit list'!$B$4:$D$176,3,0)</f>
        <v>London and South East</v>
      </c>
      <c r="C122" s="182">
        <f t="shared" si="19"/>
        <v>13</v>
      </c>
      <c r="D122" s="15">
        <v>34</v>
      </c>
      <c r="E122" s="179">
        <v>0.38235294117647056</v>
      </c>
      <c r="F122" s="12">
        <f t="shared" si="21"/>
        <v>0.38235294117647056</v>
      </c>
      <c r="G122" s="15">
        <f>IF(B122='Unit list'!$D$1,'7procesess'!D122,-1)</f>
        <v>-1</v>
      </c>
      <c r="H122" s="12">
        <f>IF(B122='Unit list'!$D$1,'7procesess'!F122,1.1)</f>
        <v>1.1000000000000001</v>
      </c>
      <c r="I122" s="15">
        <f>IF(A122='Unit list'!$A$1,'7procesess'!D122,-1)</f>
        <v>-1</v>
      </c>
      <c r="J122" s="12">
        <f>IF(A122='Unit list'!$A$1,'7procesess'!F122,1.1)</f>
        <v>1.1000000000000001</v>
      </c>
      <c r="K122" s="16"/>
      <c r="L122" s="11">
        <f t="shared" si="20"/>
        <v>120</v>
      </c>
      <c r="M122" s="17">
        <f t="shared" si="14"/>
        <v>120</v>
      </c>
      <c r="N122" s="18">
        <f t="shared" si="15"/>
        <v>0.27335820367904667</v>
      </c>
      <c r="O122" s="18">
        <f t="shared" si="16"/>
        <v>0.4453900138248777</v>
      </c>
      <c r="P122" s="18">
        <f t="shared" si="17"/>
        <v>0.23767441992089985</v>
      </c>
      <c r="Q122" s="18">
        <f t="shared" si="18"/>
        <v>0.4921272935146554</v>
      </c>
      <c r="R122" s="273">
        <f t="shared" si="22"/>
        <v>0.35469090362803279</v>
      </c>
      <c r="W122" s="273"/>
    </row>
    <row r="123" spans="1:23" x14ac:dyDescent="0.25">
      <c r="A123" t="s">
        <v>824</v>
      </c>
      <c r="B123" s="3" t="str">
        <f>VLOOKUP($A123,'Unit list'!$B$4:$D$176,3,0)</f>
        <v>South Central</v>
      </c>
      <c r="C123" s="182">
        <f t="shared" si="19"/>
        <v>30.000000000000004</v>
      </c>
      <c r="D123" s="15">
        <v>58</v>
      </c>
      <c r="E123" s="179">
        <v>0.51724137931034486</v>
      </c>
      <c r="F123" s="12">
        <f t="shared" si="21"/>
        <v>0.51724137931034486</v>
      </c>
      <c r="G123" s="15">
        <f>IF(B123='Unit list'!$D$1,'7procesess'!D123,-1)</f>
        <v>-1</v>
      </c>
      <c r="H123" s="12">
        <f>IF(B123='Unit list'!$D$1,'7procesess'!F123,1.1)</f>
        <v>1.1000000000000001</v>
      </c>
      <c r="I123" s="15">
        <f>IF(A123='Unit list'!$A$1,'7procesess'!D123,-1)</f>
        <v>-1</v>
      </c>
      <c r="J123" s="12">
        <f>IF(A123='Unit list'!$A$1,'7procesess'!F123,1.1)</f>
        <v>1.1000000000000001</v>
      </c>
      <c r="K123" s="16"/>
      <c r="L123" s="11">
        <f t="shared" si="20"/>
        <v>121</v>
      </c>
      <c r="M123" s="17">
        <f t="shared" si="14"/>
        <v>121</v>
      </c>
      <c r="N123" s="18">
        <f t="shared" si="15"/>
        <v>0.27366651751604448</v>
      </c>
      <c r="O123" s="18">
        <f t="shared" si="16"/>
        <v>0.44500676649368726</v>
      </c>
      <c r="P123" s="18">
        <f t="shared" si="17"/>
        <v>0.23808907805927099</v>
      </c>
      <c r="Q123" s="18">
        <f t="shared" si="18"/>
        <v>0.49155564232535465</v>
      </c>
      <c r="R123" s="273">
        <f t="shared" si="22"/>
        <v>0.35469090362803279</v>
      </c>
      <c r="W123" s="273"/>
    </row>
    <row r="124" spans="1:23" x14ac:dyDescent="0.25">
      <c r="A124" t="s">
        <v>825</v>
      </c>
      <c r="B124" s="3" t="str">
        <f>VLOOKUP($A124,'Unit list'!$B$4:$D$176,3,0)</f>
        <v>North East</v>
      </c>
      <c r="C124" s="182">
        <f t="shared" si="19"/>
        <v>19</v>
      </c>
      <c r="D124" s="15">
        <v>151</v>
      </c>
      <c r="E124" s="179">
        <v>0.12582781456953643</v>
      </c>
      <c r="F124" s="12">
        <f t="shared" si="21"/>
        <v>0.12582781456953643</v>
      </c>
      <c r="G124" s="15">
        <f>IF(B124='Unit list'!$D$1,'7procesess'!D124,-1)</f>
        <v>-1</v>
      </c>
      <c r="H124" s="12">
        <f>IF(B124='Unit list'!$D$1,'7procesess'!F124,1.1)</f>
        <v>1.1000000000000001</v>
      </c>
      <c r="I124" s="15">
        <f>IF(A124='Unit list'!$A$1,'7procesess'!D124,-1)</f>
        <v>-1</v>
      </c>
      <c r="J124" s="12">
        <f>IF(A124='Unit list'!$A$1,'7procesess'!F124,1.1)</f>
        <v>1.1000000000000001</v>
      </c>
      <c r="K124" s="16"/>
      <c r="L124" s="11">
        <f t="shared" si="20"/>
        <v>122</v>
      </c>
      <c r="M124" s="17">
        <f t="shared" si="14"/>
        <v>122</v>
      </c>
      <c r="N124" s="18">
        <f t="shared" si="15"/>
        <v>0.27397128930289061</v>
      </c>
      <c r="O124" s="18">
        <f t="shared" si="16"/>
        <v>0.44462825066802808</v>
      </c>
      <c r="P124" s="18">
        <f t="shared" si="17"/>
        <v>0.23849924369925751</v>
      </c>
      <c r="Q124" s="18">
        <f t="shared" si="18"/>
        <v>0.49099087921579065</v>
      </c>
      <c r="R124" s="273">
        <f t="shared" si="22"/>
        <v>0.35469090362803279</v>
      </c>
      <c r="W124" s="273"/>
    </row>
    <row r="125" spans="1:23" x14ac:dyDescent="0.25">
      <c r="A125" t="s">
        <v>826</v>
      </c>
      <c r="B125" s="3" t="str">
        <f>VLOOKUP($A125,'Unit list'!$B$4:$D$176,3,0)</f>
        <v>North East</v>
      </c>
      <c r="C125" s="182">
        <f t="shared" si="19"/>
        <v>60.999999999999993</v>
      </c>
      <c r="D125" s="15">
        <v>83</v>
      </c>
      <c r="E125" s="179">
        <v>0.7349397590361445</v>
      </c>
      <c r="F125" s="12">
        <f t="shared" si="21"/>
        <v>0.7349397590361445</v>
      </c>
      <c r="G125" s="15">
        <f>IF(B125='Unit list'!$D$1,'7procesess'!D125,-1)</f>
        <v>-1</v>
      </c>
      <c r="H125" s="12">
        <f>IF(B125='Unit list'!$D$1,'7procesess'!F125,1.1)</f>
        <v>1.1000000000000001</v>
      </c>
      <c r="I125" s="15">
        <f>IF(A125='Unit list'!$A$1,'7procesess'!D125,-1)</f>
        <v>-1</v>
      </c>
      <c r="J125" s="12">
        <f>IF(A125='Unit list'!$A$1,'7procesess'!F125,1.1)</f>
        <v>1.1000000000000001</v>
      </c>
      <c r="K125" s="16"/>
      <c r="L125" s="11">
        <f t="shared" si="20"/>
        <v>123</v>
      </c>
      <c r="M125" s="17">
        <f t="shared" si="14"/>
        <v>123</v>
      </c>
      <c r="N125" s="18">
        <f t="shared" si="15"/>
        <v>0.27427258682166744</v>
      </c>
      <c r="O125" s="18">
        <f t="shared" si="16"/>
        <v>0.44425437046763</v>
      </c>
      <c r="P125" s="18">
        <f t="shared" si="17"/>
        <v>0.23890499822131642</v>
      </c>
      <c r="Q125" s="18">
        <f t="shared" si="18"/>
        <v>0.49043286838886035</v>
      </c>
      <c r="R125" s="273">
        <f t="shared" si="22"/>
        <v>0.35469090362803279</v>
      </c>
      <c r="W125" s="273"/>
    </row>
    <row r="126" spans="1:23" x14ac:dyDescent="0.25">
      <c r="A126" t="s">
        <v>827</v>
      </c>
      <c r="B126" s="3" t="str">
        <f>VLOOKUP($A126,'Unit list'!$B$4:$D$176,3,0)</f>
        <v>Yorkshire and Humber</v>
      </c>
      <c r="C126" s="182">
        <f t="shared" si="19"/>
        <v>19</v>
      </c>
      <c r="D126" s="15">
        <v>65</v>
      </c>
      <c r="E126" s="179">
        <v>0.29230769230769232</v>
      </c>
      <c r="F126" s="12">
        <f t="shared" si="21"/>
        <v>0.29230769230769232</v>
      </c>
      <c r="G126" s="15">
        <f>IF(B126='Unit list'!$D$1,'7procesess'!D126,-1)</f>
        <v>-1</v>
      </c>
      <c r="H126" s="12">
        <f>IF(B126='Unit list'!$D$1,'7procesess'!F126,1.1)</f>
        <v>1.1000000000000001</v>
      </c>
      <c r="I126" s="15">
        <f>IF(A126='Unit list'!$A$1,'7procesess'!D126,-1)</f>
        <v>-1</v>
      </c>
      <c r="J126" s="12">
        <f>IF(A126='Unit list'!$A$1,'7procesess'!F126,1.1)</f>
        <v>1.1000000000000001</v>
      </c>
      <c r="K126" s="16"/>
      <c r="L126" s="11">
        <f t="shared" si="20"/>
        <v>124</v>
      </c>
      <c r="M126" s="17">
        <f t="shared" si="14"/>
        <v>124</v>
      </c>
      <c r="N126" s="18">
        <f t="shared" si="15"/>
        <v>0.2745704760450865</v>
      </c>
      <c r="O126" s="18">
        <f t="shared" si="16"/>
        <v>0.44388503269968765</v>
      </c>
      <c r="P126" s="18">
        <f t="shared" si="17"/>
        <v>0.23930642094478485</v>
      </c>
      <c r="Q126" s="18">
        <f t="shared" si="18"/>
        <v>0.48988147774432483</v>
      </c>
      <c r="R126" s="273">
        <f t="shared" si="22"/>
        <v>0.35469090362803279</v>
      </c>
      <c r="W126" s="273"/>
    </row>
    <row r="127" spans="1:23" x14ac:dyDescent="0.25">
      <c r="A127" t="s">
        <v>828</v>
      </c>
      <c r="B127" s="3" t="str">
        <f>VLOOKUP($A127,'Unit list'!$B$4:$D$176,3,0)</f>
        <v>North West</v>
      </c>
      <c r="C127" s="182">
        <f t="shared" si="19"/>
        <v>62.000000000000007</v>
      </c>
      <c r="D127" s="15">
        <v>93</v>
      </c>
      <c r="E127" s="179">
        <v>0.66666666666666674</v>
      </c>
      <c r="F127" s="12">
        <f t="shared" si="21"/>
        <v>0.66666666666666674</v>
      </c>
      <c r="G127" s="15">
        <f>IF(B127='Unit list'!$D$1,'7procesess'!D127,-1)</f>
        <v>-1</v>
      </c>
      <c r="H127" s="12">
        <f>IF(B127='Unit list'!$D$1,'7procesess'!F127,1.1)</f>
        <v>1.1000000000000001</v>
      </c>
      <c r="I127" s="15">
        <f>IF(A127='Unit list'!$A$1,'7procesess'!D127,-1)</f>
        <v>-1</v>
      </c>
      <c r="J127" s="12">
        <f>IF(A127='Unit list'!$A$1,'7procesess'!F127,1.1)</f>
        <v>1.1000000000000001</v>
      </c>
      <c r="K127" s="16"/>
      <c r="L127" s="11">
        <f t="shared" si="20"/>
        <v>125</v>
      </c>
      <c r="M127" s="17">
        <f t="shared" si="14"/>
        <v>125</v>
      </c>
      <c r="N127" s="18">
        <f t="shared" si="15"/>
        <v>0.27486502119828049</v>
      </c>
      <c r="O127" s="18">
        <f t="shared" si="16"/>
        <v>0.44352014676303247</v>
      </c>
      <c r="P127" s="18">
        <f t="shared" si="17"/>
        <v>0.23970358919477483</v>
      </c>
      <c r="Q127" s="18">
        <f t="shared" si="18"/>
        <v>0.48933657875091019</v>
      </c>
      <c r="R127" s="273">
        <f t="shared" si="22"/>
        <v>0.35469090362803279</v>
      </c>
      <c r="W127" s="273"/>
    </row>
    <row r="128" spans="1:23" x14ac:dyDescent="0.25">
      <c r="A128" t="s">
        <v>829</v>
      </c>
      <c r="B128" s="3" t="str">
        <f>VLOOKUP($A128,'Unit list'!$B$4:$D$176,3,0)</f>
        <v>East Midlands</v>
      </c>
      <c r="C128" s="182">
        <f t="shared" si="19"/>
        <v>0</v>
      </c>
      <c r="D128" s="15">
        <v>14</v>
      </c>
      <c r="E128" s="179">
        <v>0</v>
      </c>
      <c r="F128" s="12">
        <f t="shared" si="21"/>
        <v>0</v>
      </c>
      <c r="G128" s="15">
        <f>IF(B128='Unit list'!$D$1,'7procesess'!D128,-1)</f>
        <v>-1</v>
      </c>
      <c r="H128" s="12">
        <f>IF(B128='Unit list'!$D$1,'7procesess'!F128,1.1)</f>
        <v>1.1000000000000001</v>
      </c>
      <c r="I128" s="15">
        <f>IF(A128='Unit list'!$A$1,'7procesess'!D128,-1)</f>
        <v>-1</v>
      </c>
      <c r="J128" s="12">
        <f>IF(A128='Unit list'!$A$1,'7procesess'!F128,1.1)</f>
        <v>1.1000000000000001</v>
      </c>
      <c r="K128" s="16"/>
      <c r="L128" s="11">
        <f t="shared" si="20"/>
        <v>126</v>
      </c>
      <c r="M128" s="17">
        <f t="shared" si="14"/>
        <v>126</v>
      </c>
      <c r="N128" s="18">
        <f t="shared" si="15"/>
        <v>0.27515628481803056</v>
      </c>
      <c r="O128" s="18">
        <f t="shared" si="16"/>
        <v>0.44315962455644065</v>
      </c>
      <c r="P128" s="18">
        <f t="shared" si="17"/>
        <v>0.24009657836642531</v>
      </c>
      <c r="Q128" s="18">
        <f t="shared" si="18"/>
        <v>0.48879804632376184</v>
      </c>
      <c r="R128" s="273">
        <f t="shared" si="22"/>
        <v>0.35469090362803279</v>
      </c>
      <c r="W128" s="273"/>
    </row>
    <row r="129" spans="1:23" x14ac:dyDescent="0.25">
      <c r="A129" t="s">
        <v>830</v>
      </c>
      <c r="B129" s="3" t="str">
        <f>VLOOKUP($A129,'Unit list'!$B$4:$D$176,3,0)</f>
        <v>South Central</v>
      </c>
      <c r="C129" s="182">
        <f t="shared" si="19"/>
        <v>13</v>
      </c>
      <c r="D129" s="15">
        <v>60</v>
      </c>
      <c r="E129" s="179">
        <v>0.21666666666666667</v>
      </c>
      <c r="F129" s="12">
        <f t="shared" si="21"/>
        <v>0.21666666666666667</v>
      </c>
      <c r="G129" s="15">
        <f>IF(B129='Unit list'!$D$1,'7procesess'!D129,-1)</f>
        <v>-1</v>
      </c>
      <c r="H129" s="12">
        <f>IF(B129='Unit list'!$D$1,'7procesess'!F129,1.1)</f>
        <v>1.1000000000000001</v>
      </c>
      <c r="I129" s="15">
        <f>IF(A129='Unit list'!$A$1,'7procesess'!D129,-1)</f>
        <v>-1</v>
      </c>
      <c r="J129" s="12">
        <f>IF(A129='Unit list'!$A$1,'7procesess'!F129,1.1)</f>
        <v>1.1000000000000001</v>
      </c>
      <c r="K129" s="16"/>
      <c r="L129" s="11">
        <f t="shared" si="20"/>
        <v>127</v>
      </c>
      <c r="M129" s="17">
        <f t="shared" si="14"/>
        <v>127</v>
      </c>
      <c r="N129" s="18">
        <f t="shared" si="15"/>
        <v>0.27544432780955419</v>
      </c>
      <c r="O129" s="18">
        <f t="shared" si="16"/>
        <v>0.44280338039086803</v>
      </c>
      <c r="P129" s="18">
        <f t="shared" si="17"/>
        <v>0.24048546198663612</v>
      </c>
      <c r="Q129" s="18">
        <f t="shared" si="18"/>
        <v>0.48826575870698719</v>
      </c>
      <c r="R129" s="273">
        <f t="shared" si="22"/>
        <v>0.35469090362803279</v>
      </c>
      <c r="W129" s="273"/>
    </row>
    <row r="130" spans="1:23" x14ac:dyDescent="0.25">
      <c r="A130" t="s">
        <v>831</v>
      </c>
      <c r="B130" s="3" t="str">
        <f>VLOOKUP($A130,'Unit list'!$B$4:$D$176,3,0)</f>
        <v>North West</v>
      </c>
      <c r="C130" s="182">
        <f t="shared" ref="C130:C175" si="23">D130*E130</f>
        <v>31</v>
      </c>
      <c r="D130" s="15">
        <v>70</v>
      </c>
      <c r="E130" s="179">
        <v>0.44285714285714284</v>
      </c>
      <c r="F130" s="12">
        <f t="shared" si="21"/>
        <v>0.44285714285714284</v>
      </c>
      <c r="G130" s="15">
        <f>IF(B130='Unit list'!$D$1,'7procesess'!D130,-1)</f>
        <v>-1</v>
      </c>
      <c r="H130" s="12">
        <f>IF(B130='Unit list'!$D$1,'7procesess'!F130,1.1)</f>
        <v>1.1000000000000001</v>
      </c>
      <c r="I130" s="15">
        <f>IF(A130='Unit list'!$A$1,'7procesess'!D130,-1)</f>
        <v>-1</v>
      </c>
      <c r="J130" s="12">
        <f>IF(A130='Unit list'!$A$1,'7procesess'!F130,1.1)</f>
        <v>1.1000000000000001</v>
      </c>
      <c r="K130" s="16"/>
      <c r="L130" s="11">
        <f t="shared" si="20"/>
        <v>128</v>
      </c>
      <c r="M130" s="17">
        <f t="shared" si="14"/>
        <v>128</v>
      </c>
      <c r="N130" s="18">
        <f t="shared" si="15"/>
        <v>0.27572920950097091</v>
      </c>
      <c r="O130" s="18">
        <f t="shared" si="16"/>
        <v>0.44245133090541422</v>
      </c>
      <c r="P130" s="18">
        <f t="shared" si="17"/>
        <v>0.24087031177339738</v>
      </c>
      <c r="Q130" s="18">
        <f t="shared" si="18"/>
        <v>0.4877395973610415</v>
      </c>
      <c r="R130" s="273">
        <f t="shared" si="22"/>
        <v>0.35469090362803279</v>
      </c>
      <c r="W130" s="273"/>
    </row>
    <row r="131" spans="1:23" x14ac:dyDescent="0.25">
      <c r="A131" t="s">
        <v>832</v>
      </c>
      <c r="B131" s="3" t="str">
        <f>VLOOKUP($A131,'Unit list'!$B$4:$D$176,3,0)</f>
        <v>East of England</v>
      </c>
      <c r="C131" s="182">
        <f t="shared" si="23"/>
        <v>9</v>
      </c>
      <c r="D131" s="15">
        <v>84</v>
      </c>
      <c r="E131" s="179">
        <v>0.10714285714285714</v>
      </c>
      <c r="F131" s="12">
        <f t="shared" ref="F131:F162" si="24">IF(C131=0,0,IF(C131&lt;5,1.1,E131))</f>
        <v>0.10714285714285714</v>
      </c>
      <c r="G131" s="15">
        <f>IF(B131='Unit list'!$D$1,'7procesess'!D131,-1)</f>
        <v>84</v>
      </c>
      <c r="H131" s="12">
        <f>IF(B131='Unit list'!$D$1,'7procesess'!F131,1.1)</f>
        <v>0.10714285714285714</v>
      </c>
      <c r="I131" s="15">
        <f>IF(A131='Unit list'!$A$1,'7procesess'!D131,-1)</f>
        <v>-1</v>
      </c>
      <c r="J131" s="12">
        <f>IF(A131='Unit list'!$A$1,'7procesess'!F131,1.1)</f>
        <v>1.1000000000000001</v>
      </c>
      <c r="K131" s="16"/>
      <c r="L131" s="11">
        <f t="shared" si="20"/>
        <v>129</v>
      </c>
      <c r="M131" s="17">
        <f t="shared" si="14"/>
        <v>129</v>
      </c>
      <c r="N131" s="18">
        <f t="shared" si="15"/>
        <v>0.2760109876955586</v>
      </c>
      <c r="O131" s="18">
        <f t="shared" si="16"/>
        <v>0.44210339498683093</v>
      </c>
      <c r="P131" s="18">
        <f t="shared" si="17"/>
        <v>0.24125119769282705</v>
      </c>
      <c r="Q131" s="18">
        <f t="shared" si="18"/>
        <v>0.48721944685472218</v>
      </c>
      <c r="R131" s="273">
        <f t="shared" ref="R131:R162" si="25">IF(M131="","",$E$179)</f>
        <v>0.35469090362803279</v>
      </c>
      <c r="W131" s="273"/>
    </row>
    <row r="132" spans="1:23" x14ac:dyDescent="0.25">
      <c r="A132" t="s">
        <v>833</v>
      </c>
      <c r="B132" s="3" t="str">
        <f>VLOOKUP($A132,'Unit list'!$B$4:$D$176,3,0)</f>
        <v>East of England</v>
      </c>
      <c r="C132" s="182">
        <f t="shared" si="23"/>
        <v>21</v>
      </c>
      <c r="D132" s="15">
        <v>62</v>
      </c>
      <c r="E132" s="179">
        <v>0.33870967741935482</v>
      </c>
      <c r="F132" s="12">
        <f t="shared" si="24"/>
        <v>0.33870967741935482</v>
      </c>
      <c r="G132" s="15">
        <f>IF(B132='Unit list'!$D$1,'7procesess'!D132,-1)</f>
        <v>62</v>
      </c>
      <c r="H132" s="12">
        <f>IF(B132='Unit list'!$D$1,'7procesess'!F132,1.1)</f>
        <v>0.33870967741935482</v>
      </c>
      <c r="I132" s="15">
        <f>IF(A132='Unit list'!$A$1,'7procesess'!D132,-1)</f>
        <v>-1</v>
      </c>
      <c r="J132" s="12">
        <f>IF(A132='Unit list'!$A$1,'7procesess'!F132,1.1)</f>
        <v>1.1000000000000001</v>
      </c>
      <c r="K132" s="16"/>
      <c r="L132" s="11">
        <f t="shared" si="20"/>
        <v>130</v>
      </c>
      <c r="M132" s="17">
        <f t="shared" ref="M132:M195" si="26">IF(L132&gt;MAX($D$3:$D$174)+10,"",L132)</f>
        <v>130</v>
      </c>
      <c r="N132" s="18">
        <f t="shared" ref="N132:N195" si="27">(2*($M132*$R132)+NORMSINV((100+95.44)/200)^2-NORMSINV((100+95.44)/200)*SQRT(NORMSINV((100+95.44)/200)^2+4*($M132*$R132)*(1-$R132)))/2/($M132+NORMSINV((100+95.44)/200)^2)</f>
        <v>0.27628971872190494</v>
      </c>
      <c r="O132" s="18">
        <f t="shared" ref="O132:O195" si="28">(2*($M132*$R132)+NORMSINV((100+95.44)/200)^2+NORMSINV((100+95.44)/200)*SQRT(NORMSINV((100+95.44)/200)^2+4*($M132*$R132)*(1-$R132)))/2/($M132+NORMSINV((100+95.44)/200)^2)</f>
        <v>0.44175949369239936</v>
      </c>
      <c r="P132" s="18">
        <f t="shared" ref="P132:P195" si="29">(2*($M132*$R132)+NORMSINV((100+99.74)/200)^2-NORMSINV((100+99.74)/200)*SQRT(NORMSINV((100+99.74)/200)^2+4*($M132*$R132)*(1-$R132)))/2/($M132+NORMSINV((100+99.74)/200)^2)</f>
        <v>0.24162818801401892</v>
      </c>
      <c r="Q132" s="18">
        <f t="shared" ref="Q132:Q195" si="30">(2*($M132*$R132)+NORMSINV((100+99.74)/200)^2+NORMSINV((100+99.74)/200)*SQRT(NORMSINV((100+99.74)/200)^2+4*($M132*$R132)*(1-$R132)))/2/($M132+NORMSINV((100+99.74)/200)^2)</f>
        <v>0.48670519476155061</v>
      </c>
      <c r="R132" s="273">
        <f t="shared" si="25"/>
        <v>0.35469090362803279</v>
      </c>
      <c r="W132" s="273"/>
    </row>
    <row r="133" spans="1:23" x14ac:dyDescent="0.25">
      <c r="A133" t="s">
        <v>834</v>
      </c>
      <c r="B133" s="3" t="str">
        <f>VLOOKUP($A133,'Unit list'!$B$4:$D$176,3,0)</f>
        <v>South West</v>
      </c>
      <c r="C133" s="182">
        <f t="shared" si="23"/>
        <v>34</v>
      </c>
      <c r="D133" s="15">
        <v>56</v>
      </c>
      <c r="E133" s="179">
        <v>0.60714285714285721</v>
      </c>
      <c r="F133" s="12">
        <f t="shared" si="24"/>
        <v>0.60714285714285721</v>
      </c>
      <c r="G133" s="15">
        <f>IF(B133='Unit list'!$D$1,'7procesess'!D133,-1)</f>
        <v>-1</v>
      </c>
      <c r="H133" s="12">
        <f>IF(B133='Unit list'!$D$1,'7procesess'!F133,1.1)</f>
        <v>1.1000000000000001</v>
      </c>
      <c r="I133" s="15">
        <f>IF(A133='Unit list'!$A$1,'7procesess'!D133,-1)</f>
        <v>-1</v>
      </c>
      <c r="J133" s="12">
        <f>IF(A133='Unit list'!$A$1,'7procesess'!F133,1.1)</f>
        <v>1.1000000000000001</v>
      </c>
      <c r="K133" s="16"/>
      <c r="L133" s="11">
        <f t="shared" si="20"/>
        <v>131</v>
      </c>
      <c r="M133" s="17">
        <f t="shared" si="26"/>
        <v>131</v>
      </c>
      <c r="N133" s="18">
        <f t="shared" si="27"/>
        <v>0.27656545748205325</v>
      </c>
      <c r="O133" s="18">
        <f t="shared" si="28"/>
        <v>0.44141955017601164</v>
      </c>
      <c r="P133" s="18">
        <f t="shared" si="29"/>
        <v>0.24200134936180073</v>
      </c>
      <c r="Q133" s="18">
        <f t="shared" si="30"/>
        <v>0.48619673156033361</v>
      </c>
      <c r="R133" s="273">
        <f t="shared" si="25"/>
        <v>0.35469090362803279</v>
      </c>
      <c r="W133" s="273"/>
    </row>
    <row r="134" spans="1:23" x14ac:dyDescent="0.25">
      <c r="A134" t="s">
        <v>835</v>
      </c>
      <c r="B134" s="3" t="str">
        <f>VLOOKUP($A134,'Unit list'!$B$4:$D$176,3,0)</f>
        <v>East Midlands</v>
      </c>
      <c r="C134" s="182">
        <f t="shared" si="23"/>
        <v>65</v>
      </c>
      <c r="D134" s="15">
        <v>94</v>
      </c>
      <c r="E134" s="179">
        <v>0.6914893617021276</v>
      </c>
      <c r="F134" s="12">
        <f t="shared" si="24"/>
        <v>0.6914893617021276</v>
      </c>
      <c r="G134" s="15">
        <f>IF(B134='Unit list'!$D$1,'7procesess'!D134,-1)</f>
        <v>-1</v>
      </c>
      <c r="H134" s="12">
        <f>IF(B134='Unit list'!$D$1,'7procesess'!F134,1.1)</f>
        <v>1.1000000000000001</v>
      </c>
      <c r="I134" s="15">
        <f>IF(A134='Unit list'!$A$1,'7procesess'!D134,-1)</f>
        <v>-1</v>
      </c>
      <c r="J134" s="12">
        <f>IF(A134='Unit list'!$A$1,'7procesess'!F134,1.1)</f>
        <v>1.1000000000000001</v>
      </c>
      <c r="K134" s="16"/>
      <c r="L134" s="11">
        <f t="shared" ref="L134:L197" si="31">L133+1</f>
        <v>132</v>
      </c>
      <c r="M134" s="17">
        <f t="shared" si="26"/>
        <v>132</v>
      </c>
      <c r="N134" s="18">
        <f t="shared" si="27"/>
        <v>0.27683825749773822</v>
      </c>
      <c r="O134" s="18">
        <f t="shared" si="28"/>
        <v>0.44108348961729982</v>
      </c>
      <c r="P134" s="18">
        <f t="shared" si="29"/>
        <v>0.24237074676749634</v>
      </c>
      <c r="Q134" s="18">
        <f t="shared" si="30"/>
        <v>0.48569395053970621</v>
      </c>
      <c r="R134" s="273">
        <f t="shared" si="25"/>
        <v>0.35469090362803279</v>
      </c>
      <c r="W134" s="273"/>
    </row>
    <row r="135" spans="1:23" x14ac:dyDescent="0.25">
      <c r="A135" t="s">
        <v>836</v>
      </c>
      <c r="B135" s="3" t="str">
        <f>VLOOKUP($A135,'Unit list'!$B$4:$D$176,3,0)</f>
        <v>London and South East</v>
      </c>
      <c r="C135" s="182">
        <f t="shared" si="23"/>
        <v>0.99999999999999989</v>
      </c>
      <c r="D135" s="15">
        <v>71</v>
      </c>
      <c r="E135" s="179">
        <v>1.408450704225352E-2</v>
      </c>
      <c r="F135" s="12">
        <f t="shared" si="24"/>
        <v>1.1000000000000001</v>
      </c>
      <c r="G135" s="15">
        <f>IF(B135='Unit list'!$D$1,'7procesess'!D135,-1)</f>
        <v>-1</v>
      </c>
      <c r="H135" s="12">
        <f>IF(B135='Unit list'!$D$1,'7procesess'!F135,1.1)</f>
        <v>1.1000000000000001</v>
      </c>
      <c r="I135" s="15">
        <f>IF(A135='Unit list'!$A$1,'7procesess'!D135,-1)</f>
        <v>-1</v>
      </c>
      <c r="J135" s="12">
        <f>IF(A135='Unit list'!$A$1,'7procesess'!F135,1.1)</f>
        <v>1.1000000000000001</v>
      </c>
      <c r="K135" s="16"/>
      <c r="L135" s="11">
        <f t="shared" si="31"/>
        <v>133</v>
      </c>
      <c r="M135" s="17">
        <f t="shared" si="26"/>
        <v>133</v>
      </c>
      <c r="N135" s="18">
        <f t="shared" si="27"/>
        <v>0.27710817095479889</v>
      </c>
      <c r="O135" s="18">
        <f t="shared" si="28"/>
        <v>0.44075123915366599</v>
      </c>
      <c r="P135" s="18">
        <f t="shared" si="29"/>
        <v>0.24273644371777928</v>
      </c>
      <c r="Q135" s="18">
        <f t="shared" si="30"/>
        <v>0.48519674770647031</v>
      </c>
      <c r="R135" s="273">
        <f t="shared" si="25"/>
        <v>0.35469090362803279</v>
      </c>
      <c r="W135" s="273"/>
    </row>
    <row r="136" spans="1:23" x14ac:dyDescent="0.25">
      <c r="A136" t="s">
        <v>837</v>
      </c>
      <c r="B136" s="3" t="str">
        <f>VLOOKUP($A136,'Unit list'!$B$4:$D$176,3,0)</f>
        <v>London and South East</v>
      </c>
      <c r="C136" s="182">
        <f t="shared" si="23"/>
        <v>3</v>
      </c>
      <c r="D136" s="15">
        <v>34</v>
      </c>
      <c r="E136" s="179">
        <v>8.8235294117647065E-2</v>
      </c>
      <c r="F136" s="12">
        <f t="shared" si="24"/>
        <v>1.1000000000000001</v>
      </c>
      <c r="G136" s="15">
        <f>IF(B136='Unit list'!$D$1,'7procesess'!D136,-1)</f>
        <v>-1</v>
      </c>
      <c r="H136" s="12">
        <f>IF(B136='Unit list'!$D$1,'7procesess'!F136,1.1)</f>
        <v>1.1000000000000001</v>
      </c>
      <c r="I136" s="15">
        <f>IF(A136='Unit list'!$A$1,'7procesess'!D136,-1)</f>
        <v>-1</v>
      </c>
      <c r="J136" s="12">
        <f>IF(A136='Unit list'!$A$1,'7procesess'!F136,1.1)</f>
        <v>1.1000000000000001</v>
      </c>
      <c r="K136" s="16"/>
      <c r="L136" s="11">
        <f t="shared" si="31"/>
        <v>134</v>
      </c>
      <c r="M136" s="17">
        <f t="shared" si="26"/>
        <v>134</v>
      </c>
      <c r="N136" s="18">
        <f t="shared" si="27"/>
        <v>0.27737524874585517</v>
      </c>
      <c r="O136" s="18">
        <f t="shared" si="28"/>
        <v>0.44042272781507408</v>
      </c>
      <c r="P136" s="18">
        <f t="shared" si="29"/>
        <v>0.24309850220170429</v>
      </c>
      <c r="Q136" s="18">
        <f t="shared" si="30"/>
        <v>0.48470502169755103</v>
      </c>
      <c r="R136" s="273">
        <f t="shared" si="25"/>
        <v>0.35469090362803279</v>
      </c>
      <c r="W136" s="273"/>
    </row>
    <row r="137" spans="1:23" x14ac:dyDescent="0.25">
      <c r="A137" t="s">
        <v>838</v>
      </c>
      <c r="B137" s="3" t="str">
        <f>VLOOKUP($A137,'Unit list'!$B$4:$D$176,3,0)</f>
        <v>North West</v>
      </c>
      <c r="C137" s="182">
        <f t="shared" si="23"/>
        <v>33</v>
      </c>
      <c r="D137" s="15">
        <v>39</v>
      </c>
      <c r="E137" s="179">
        <v>0.84615384615384615</v>
      </c>
      <c r="F137" s="12">
        <f t="shared" si="24"/>
        <v>0.84615384615384615</v>
      </c>
      <c r="G137" s="15">
        <f>IF(B137='Unit list'!$D$1,'7procesess'!D137,-1)</f>
        <v>-1</v>
      </c>
      <c r="H137" s="12">
        <f>IF(B137='Unit list'!$D$1,'7procesess'!F137,1.1)</f>
        <v>1.1000000000000001</v>
      </c>
      <c r="I137" s="15">
        <f>IF(A137='Unit list'!$A$1,'7procesess'!D137,-1)</f>
        <v>-1</v>
      </c>
      <c r="J137" s="12">
        <f>IF(A137='Unit list'!$A$1,'7procesess'!F137,1.1)</f>
        <v>1.1000000000000001</v>
      </c>
      <c r="K137" s="16"/>
      <c r="L137" s="11">
        <f t="shared" si="31"/>
        <v>135</v>
      </c>
      <c r="M137" s="17">
        <f t="shared" si="26"/>
        <v>135</v>
      </c>
      <c r="N137" s="18">
        <f t="shared" si="27"/>
        <v>0.27763954051132594</v>
      </c>
      <c r="O137" s="18">
        <f t="shared" si="28"/>
        <v>0.44009788646147152</v>
      </c>
      <c r="P137" s="18">
        <f t="shared" si="29"/>
        <v>0.24345698275599498</v>
      </c>
      <c r="Q137" s="18">
        <f t="shared" si="30"/>
        <v>0.4842186736954045</v>
      </c>
      <c r="R137" s="273">
        <f t="shared" si="25"/>
        <v>0.35469090362803279</v>
      </c>
      <c r="W137" s="273"/>
    </row>
    <row r="138" spans="1:23" x14ac:dyDescent="0.25">
      <c r="A138" t="s">
        <v>839</v>
      </c>
      <c r="B138" s="3" t="str">
        <f>VLOOKUP($A138,'Unit list'!$B$4:$D$176,3,0)</f>
        <v>West Midlands</v>
      </c>
      <c r="C138" s="182">
        <f t="shared" si="23"/>
        <v>49</v>
      </c>
      <c r="D138" s="15">
        <v>87</v>
      </c>
      <c r="E138" s="179">
        <v>0.56321839080459768</v>
      </c>
      <c r="F138" s="12">
        <f t="shared" si="24"/>
        <v>0.56321839080459768</v>
      </c>
      <c r="G138" s="15">
        <f>IF(B138='Unit list'!$D$1,'7procesess'!D138,-1)</f>
        <v>-1</v>
      </c>
      <c r="H138" s="12">
        <f>IF(B138='Unit list'!$D$1,'7procesess'!F138,1.1)</f>
        <v>1.1000000000000001</v>
      </c>
      <c r="I138" s="15">
        <f>IF(A138='Unit list'!$A$1,'7procesess'!D138,-1)</f>
        <v>-1</v>
      </c>
      <c r="J138" s="12">
        <f>IF(A138='Unit list'!$A$1,'7procesess'!F138,1.1)</f>
        <v>1.1000000000000001</v>
      </c>
      <c r="K138" s="16"/>
      <c r="L138" s="11">
        <f t="shared" si="31"/>
        <v>136</v>
      </c>
      <c r="M138" s="17">
        <f t="shared" si="26"/>
        <v>136</v>
      </c>
      <c r="N138" s="18">
        <f t="shared" si="27"/>
        <v>0.2779010946788657</v>
      </c>
      <c r="O138" s="18">
        <f t="shared" si="28"/>
        <v>0.4397766477227173</v>
      </c>
      <c r="P138" s="18">
        <f t="shared" si="29"/>
        <v>0.24381194450866442</v>
      </c>
      <c r="Q138" s="18">
        <f t="shared" si="30"/>
        <v>0.48373760734671906</v>
      </c>
      <c r="R138" s="273">
        <f t="shared" si="25"/>
        <v>0.35469090362803279</v>
      </c>
      <c r="W138" s="273"/>
    </row>
    <row r="139" spans="1:23" x14ac:dyDescent="0.25">
      <c r="A139" t="s">
        <v>840</v>
      </c>
      <c r="B139" s="3" t="str">
        <f>VLOOKUP($A139,'Unit list'!$B$4:$D$176,3,0)</f>
        <v>North West</v>
      </c>
      <c r="C139" s="182">
        <f t="shared" si="23"/>
        <v>25</v>
      </c>
      <c r="D139" s="15">
        <v>92</v>
      </c>
      <c r="E139" s="179">
        <v>0.27173913043478259</v>
      </c>
      <c r="F139" s="12">
        <f t="shared" si="24"/>
        <v>0.27173913043478259</v>
      </c>
      <c r="G139" s="15">
        <f>IF(B139='Unit list'!$D$1,'7procesess'!D139,-1)</f>
        <v>-1</v>
      </c>
      <c r="H139" s="12">
        <f>IF(B139='Unit list'!$D$1,'7procesess'!F139,1.1)</f>
        <v>1.1000000000000001</v>
      </c>
      <c r="I139" s="15">
        <f>IF(A139='Unit list'!$A$1,'7procesess'!D139,-1)</f>
        <v>-1</v>
      </c>
      <c r="J139" s="12">
        <f>IF(A139='Unit list'!$A$1,'7procesess'!F139,1.1)</f>
        <v>1.1000000000000001</v>
      </c>
      <c r="K139" s="16"/>
      <c r="L139" s="11">
        <f t="shared" si="31"/>
        <v>137</v>
      </c>
      <c r="M139" s="17">
        <f t="shared" si="26"/>
        <v>137</v>
      </c>
      <c r="N139" s="18">
        <f t="shared" si="27"/>
        <v>0.27815995850129094</v>
      </c>
      <c r="O139" s="18">
        <f t="shared" si="28"/>
        <v>0.43945894594089796</v>
      </c>
      <c r="P139" s="18">
        <f t="shared" si="29"/>
        <v>0.24416344522104083</v>
      </c>
      <c r="Q139" s="18">
        <f t="shared" si="30"/>
        <v>0.48326172868425821</v>
      </c>
      <c r="R139" s="273">
        <f t="shared" si="25"/>
        <v>0.35469090362803279</v>
      </c>
      <c r="W139" s="273"/>
    </row>
    <row r="140" spans="1:23" x14ac:dyDescent="0.25">
      <c r="A140" t="s">
        <v>841</v>
      </c>
      <c r="B140" s="3" t="str">
        <f>VLOOKUP($A140,'Unit list'!$B$4:$D$176,3,0)</f>
        <v>East Midlands</v>
      </c>
      <c r="C140" s="182">
        <f t="shared" si="23"/>
        <v>48</v>
      </c>
      <c r="D140" s="15">
        <v>75</v>
      </c>
      <c r="E140" s="179">
        <v>0.64</v>
      </c>
      <c r="F140" s="12">
        <f t="shared" si="24"/>
        <v>0.64</v>
      </c>
      <c r="G140" s="15">
        <f>IF(B140='Unit list'!$D$1,'7procesess'!D140,-1)</f>
        <v>-1</v>
      </c>
      <c r="H140" s="12">
        <f>IF(B140='Unit list'!$D$1,'7procesess'!F140,1.1)</f>
        <v>1.1000000000000001</v>
      </c>
      <c r="I140" s="15">
        <f>IF(A140='Unit list'!$A$1,'7procesess'!D140,-1)</f>
        <v>-1</v>
      </c>
      <c r="J140" s="12">
        <f>IF(A140='Unit list'!$A$1,'7procesess'!F140,1.1)</f>
        <v>1.1000000000000001</v>
      </c>
      <c r="K140" s="16"/>
      <c r="L140" s="11">
        <f t="shared" si="31"/>
        <v>138</v>
      </c>
      <c r="M140" s="17">
        <f t="shared" si="26"/>
        <v>138</v>
      </c>
      <c r="N140" s="18">
        <f t="shared" si="27"/>
        <v>0.27841617809306413</v>
      </c>
      <c r="O140" s="18">
        <f t="shared" si="28"/>
        <v>0.43914471711492098</v>
      </c>
      <c r="P140" s="18">
        <f t="shared" si="29"/>
        <v>0.24451154132826702</v>
      </c>
      <c r="Q140" s="18">
        <f t="shared" si="30"/>
        <v>0.48279094605170436</v>
      </c>
      <c r="R140" s="273">
        <f t="shared" si="25"/>
        <v>0.35469090362803279</v>
      </c>
      <c r="W140" s="273"/>
    </row>
    <row r="141" spans="1:23" x14ac:dyDescent="0.25">
      <c r="A141" t="s">
        <v>842</v>
      </c>
      <c r="B141" s="3" t="str">
        <f>VLOOKUP($A141,'Unit list'!$B$4:$D$176,3,0)</f>
        <v>East of England</v>
      </c>
      <c r="C141" s="182">
        <f t="shared" si="23"/>
        <v>35.999999999999993</v>
      </c>
      <c r="D141" s="15">
        <v>109</v>
      </c>
      <c r="E141" s="179">
        <v>0.33027522935779813</v>
      </c>
      <c r="F141" s="12">
        <f t="shared" si="24"/>
        <v>0.33027522935779813</v>
      </c>
      <c r="G141" s="15">
        <f>IF(B141='Unit list'!$D$1,'7procesess'!D141,-1)</f>
        <v>109</v>
      </c>
      <c r="H141" s="12">
        <f>IF(B141='Unit list'!$D$1,'7procesess'!F141,1.1)</f>
        <v>0.33027522935779813</v>
      </c>
      <c r="I141" s="15">
        <f>IF(A141='Unit list'!$A$1,'7procesess'!D141,-1)</f>
        <v>-1</v>
      </c>
      <c r="J141" s="12">
        <f>IF(A141='Unit list'!$A$1,'7procesess'!F141,1.1)</f>
        <v>1.1000000000000001</v>
      </c>
      <c r="K141" s="16"/>
      <c r="L141" s="11">
        <f t="shared" si="31"/>
        <v>139</v>
      </c>
      <c r="M141" s="17">
        <f t="shared" si="26"/>
        <v>139</v>
      </c>
      <c r="N141" s="18">
        <f t="shared" si="27"/>
        <v>0.27866979846539985</v>
      </c>
      <c r="O141" s="18">
        <f t="shared" si="28"/>
        <v>0.43883389884727997</v>
      </c>
      <c r="P141" s="18">
        <f t="shared" si="29"/>
        <v>0.24485628797833839</v>
      </c>
      <c r="Q141" s="18">
        <f t="shared" si="30"/>
        <v>0.48232517003136832</v>
      </c>
      <c r="R141" s="273">
        <f t="shared" si="25"/>
        <v>0.35469090362803279</v>
      </c>
      <c r="W141" s="273"/>
    </row>
    <row r="142" spans="1:23" x14ac:dyDescent="0.25">
      <c r="A142" t="s">
        <v>843</v>
      </c>
      <c r="B142" s="3" t="str">
        <f>VLOOKUP($A142,'Unit list'!$B$4:$D$176,3,0)</f>
        <v>London and South East</v>
      </c>
      <c r="C142" s="182">
        <f t="shared" si="23"/>
        <v>42.999999999999993</v>
      </c>
      <c r="D142" s="15">
        <v>47</v>
      </c>
      <c r="E142" s="179">
        <v>0.91489361702127647</v>
      </c>
      <c r="F142" s="12">
        <f t="shared" si="24"/>
        <v>0.91489361702127647</v>
      </c>
      <c r="G142" s="15">
        <f>IF(B142='Unit list'!$D$1,'7procesess'!D142,-1)</f>
        <v>-1</v>
      </c>
      <c r="H142" s="12">
        <f>IF(B142='Unit list'!$D$1,'7procesess'!F142,1.1)</f>
        <v>1.1000000000000001</v>
      </c>
      <c r="I142" s="15">
        <f>IF(A142='Unit list'!$A$1,'7procesess'!D142,-1)</f>
        <v>-1</v>
      </c>
      <c r="J142" s="12">
        <f>IF(A142='Unit list'!$A$1,'7procesess'!F142,1.1)</f>
        <v>1.1000000000000001</v>
      </c>
      <c r="K142" s="16"/>
      <c r="L142" s="11">
        <f t="shared" si="31"/>
        <v>140</v>
      </c>
      <c r="M142" s="17">
        <f t="shared" si="26"/>
        <v>140</v>
      </c>
      <c r="N142" s="18">
        <f t="shared" si="27"/>
        <v>0.27892086356005474</v>
      </c>
      <c r="O142" s="18">
        <f t="shared" si="28"/>
        <v>0.43852643029289129</v>
      </c>
      <c r="P142" s="18">
        <f t="shared" si="29"/>
        <v>0.24519773906974196</v>
      </c>
      <c r="Q142" s="18">
        <f t="shared" si="30"/>
        <v>0.48186431337463631</v>
      </c>
      <c r="R142" s="273">
        <f t="shared" si="25"/>
        <v>0.35469090362803279</v>
      </c>
      <c r="W142" s="273"/>
    </row>
    <row r="143" spans="1:23" x14ac:dyDescent="0.25">
      <c r="A143" t="s">
        <v>844</v>
      </c>
      <c r="B143" s="3" t="str">
        <f>VLOOKUP($A143,'Unit list'!$B$4:$D$176,3,0)</f>
        <v>North West</v>
      </c>
      <c r="C143" s="182">
        <f t="shared" si="23"/>
        <v>51</v>
      </c>
      <c r="D143" s="15">
        <v>95</v>
      </c>
      <c r="E143" s="179">
        <v>0.5368421052631579</v>
      </c>
      <c r="F143" s="12">
        <f t="shared" si="24"/>
        <v>0.5368421052631579</v>
      </c>
      <c r="G143" s="15">
        <f>IF(B143='Unit list'!$D$1,'7procesess'!D143,-1)</f>
        <v>-1</v>
      </c>
      <c r="H143" s="12">
        <f>IF(B143='Unit list'!$D$1,'7procesess'!F143,1.1)</f>
        <v>1.1000000000000001</v>
      </c>
      <c r="I143" s="15">
        <f>IF(A143='Unit list'!$A$1,'7procesess'!D143,-1)</f>
        <v>-1</v>
      </c>
      <c r="J143" s="12">
        <f>IF(A143='Unit list'!$A$1,'7procesess'!F143,1.1)</f>
        <v>1.1000000000000001</v>
      </c>
      <c r="K143" s="16"/>
      <c r="L143" s="11">
        <f t="shared" si="31"/>
        <v>141</v>
      </c>
      <c r="M143" s="17">
        <f t="shared" si="26"/>
        <v>141</v>
      </c>
      <c r="N143" s="18">
        <f t="shared" si="27"/>
        <v>0.27916941628185837</v>
      </c>
      <c r="O143" s="18">
        <f t="shared" si="28"/>
        <v>0.43822225210990917</v>
      </c>
      <c r="P143" s="18">
        <f t="shared" si="29"/>
        <v>0.24553594728775552</v>
      </c>
      <c r="Q143" s="18">
        <f t="shared" si="30"/>
        <v>0.48140829093503218</v>
      </c>
      <c r="R143" s="273">
        <f t="shared" si="25"/>
        <v>0.35469090362803279</v>
      </c>
      <c r="W143" s="273"/>
    </row>
    <row r="144" spans="1:23" x14ac:dyDescent="0.25">
      <c r="A144" t="s">
        <v>845</v>
      </c>
      <c r="B144" s="3" t="str">
        <f>VLOOKUP($A144,'Unit list'!$B$4:$D$176,3,0)</f>
        <v>Wales</v>
      </c>
      <c r="C144" s="182">
        <f t="shared" si="23"/>
        <v>6</v>
      </c>
      <c r="D144" s="15">
        <v>20</v>
      </c>
      <c r="E144" s="179">
        <v>0.3</v>
      </c>
      <c r="F144" s="12">
        <f t="shared" si="24"/>
        <v>0.3</v>
      </c>
      <c r="G144" s="15">
        <f>IF(B144='Unit list'!$D$1,'7procesess'!D144,-1)</f>
        <v>-1</v>
      </c>
      <c r="H144" s="12">
        <f>IF(B144='Unit list'!$D$1,'7procesess'!F144,1.1)</f>
        <v>1.1000000000000001</v>
      </c>
      <c r="I144" s="15">
        <f>IF(A144='Unit list'!$A$1,'7procesess'!D144,-1)</f>
        <v>-1</v>
      </c>
      <c r="J144" s="12">
        <f>IF(A144='Unit list'!$A$1,'7procesess'!F144,1.1)</f>
        <v>1.1000000000000001</v>
      </c>
      <c r="K144" s="16"/>
      <c r="L144" s="11">
        <f t="shared" si="31"/>
        <v>142</v>
      </c>
      <c r="M144" s="17">
        <f t="shared" si="26"/>
        <v>142</v>
      </c>
      <c r="N144" s="18">
        <f t="shared" si="27"/>
        <v>0.27941549853004072</v>
      </c>
      <c r="O144" s="18">
        <f t="shared" si="28"/>
        <v>0.43792130641242777</v>
      </c>
      <c r="P144" s="18">
        <f t="shared" si="29"/>
        <v>0.2458709641394623</v>
      </c>
      <c r="Q144" s="18">
        <f t="shared" si="30"/>
        <v>0.48095701960378195</v>
      </c>
      <c r="R144" s="273">
        <f t="shared" si="25"/>
        <v>0.35469090362803279</v>
      </c>
      <c r="W144" s="273"/>
    </row>
    <row r="145" spans="1:23" x14ac:dyDescent="0.25">
      <c r="A145" t="s">
        <v>846</v>
      </c>
      <c r="B145" s="3" t="str">
        <f>VLOOKUP($A145,'Unit list'!$B$4:$D$176,3,0)</f>
        <v>Yorkshire and Humber</v>
      </c>
      <c r="C145" s="182">
        <f t="shared" si="23"/>
        <v>46</v>
      </c>
      <c r="D145" s="15">
        <v>111</v>
      </c>
      <c r="E145" s="179">
        <v>0.4144144144144144</v>
      </c>
      <c r="F145" s="12">
        <f t="shared" si="24"/>
        <v>0.4144144144144144</v>
      </c>
      <c r="G145" s="15">
        <f>IF(B145='Unit list'!$D$1,'7procesess'!D145,-1)</f>
        <v>-1</v>
      </c>
      <c r="H145" s="12">
        <f>IF(B145='Unit list'!$D$1,'7procesess'!F145,1.1)</f>
        <v>1.1000000000000001</v>
      </c>
      <c r="I145" s="15">
        <f>IF(A145='Unit list'!$A$1,'7procesess'!D145,-1)</f>
        <v>-1</v>
      </c>
      <c r="J145" s="12">
        <f>IF(A145='Unit list'!$A$1,'7procesess'!F145,1.1)</f>
        <v>1.1000000000000001</v>
      </c>
      <c r="K145" s="16"/>
      <c r="L145" s="11">
        <f t="shared" si="31"/>
        <v>143</v>
      </c>
      <c r="M145" s="17">
        <f t="shared" si="26"/>
        <v>143</v>
      </c>
      <c r="N145" s="18">
        <f t="shared" si="27"/>
        <v>0.27965915122840884</v>
      </c>
      <c r="O145" s="18">
        <f t="shared" si="28"/>
        <v>0.43762353672498677</v>
      </c>
      <c r="P145" s="18">
        <f t="shared" si="29"/>
        <v>0.24620283998753537</v>
      </c>
      <c r="Q145" s="18">
        <f t="shared" si="30"/>
        <v>0.48051041824776852</v>
      </c>
      <c r="R145" s="273">
        <f t="shared" si="25"/>
        <v>0.35469090362803279</v>
      </c>
      <c r="W145" s="273"/>
    </row>
    <row r="146" spans="1:23" x14ac:dyDescent="0.25">
      <c r="A146" t="s">
        <v>847</v>
      </c>
      <c r="B146" s="3" t="str">
        <f>VLOOKUP($A146,'Unit list'!$B$4:$D$176,3,0)</f>
        <v>Wales</v>
      </c>
      <c r="C146" s="182">
        <f t="shared" si="23"/>
        <v>51</v>
      </c>
      <c r="D146" s="15">
        <v>60</v>
      </c>
      <c r="E146" s="179">
        <v>0.85</v>
      </c>
      <c r="F146" s="12">
        <f t="shared" si="24"/>
        <v>0.85</v>
      </c>
      <c r="G146" s="15">
        <f>IF(B146='Unit list'!$D$1,'7procesess'!D146,-1)</f>
        <v>-1</v>
      </c>
      <c r="H146" s="12">
        <f>IF(B146='Unit list'!$D$1,'7procesess'!F146,1.1)</f>
        <v>1.1000000000000001</v>
      </c>
      <c r="I146" s="15">
        <f>IF(A146='Unit list'!$A$1,'7procesess'!D146,-1)</f>
        <v>-1</v>
      </c>
      <c r="J146" s="12">
        <f>IF(A146='Unit list'!$A$1,'7procesess'!F146,1.1)</f>
        <v>1.1000000000000001</v>
      </c>
      <c r="K146" s="16"/>
      <c r="L146" s="11">
        <f t="shared" si="31"/>
        <v>144</v>
      </c>
      <c r="M146" s="17">
        <f t="shared" si="26"/>
        <v>144</v>
      </c>
      <c r="N146" s="18">
        <f t="shared" si="27"/>
        <v>0.2799004143544217</v>
      </c>
      <c r="O146" s="18">
        <f t="shared" si="28"/>
        <v>0.43732888793879948</v>
      </c>
      <c r="P146" s="18">
        <f t="shared" si="29"/>
        <v>0.24653162408284246</v>
      </c>
      <c r="Q146" s="18">
        <f t="shared" si="30"/>
        <v>0.48006840764977449</v>
      </c>
      <c r="R146" s="273">
        <f t="shared" si="25"/>
        <v>0.35469090362803279</v>
      </c>
      <c r="W146" s="273"/>
    </row>
    <row r="147" spans="1:23" x14ac:dyDescent="0.25">
      <c r="A147" t="s">
        <v>848</v>
      </c>
      <c r="B147" s="3" t="str">
        <f>VLOOKUP($A147,'Unit list'!$B$4:$D$176,3,0)</f>
        <v>Wales</v>
      </c>
      <c r="C147" s="182">
        <f t="shared" si="23"/>
        <v>37</v>
      </c>
      <c r="D147" s="15">
        <v>73</v>
      </c>
      <c r="E147" s="179">
        <v>0.50684931506849318</v>
      </c>
      <c r="F147" s="12">
        <f t="shared" si="24"/>
        <v>0.50684931506849318</v>
      </c>
      <c r="G147" s="15">
        <f>IF(B147='Unit list'!$D$1,'7procesess'!D147,-1)</f>
        <v>-1</v>
      </c>
      <c r="H147" s="12">
        <f>IF(B147='Unit list'!$D$1,'7procesess'!F147,1.1)</f>
        <v>1.1000000000000001</v>
      </c>
      <c r="I147" s="15">
        <f>IF(A147='Unit list'!$A$1,'7procesess'!D147,-1)</f>
        <v>-1</v>
      </c>
      <c r="J147" s="12">
        <f>IF(A147='Unit list'!$A$1,'7procesess'!F147,1.1)</f>
        <v>1.1000000000000001</v>
      </c>
      <c r="K147" s="16"/>
      <c r="L147" s="11">
        <f t="shared" si="31"/>
        <v>145</v>
      </c>
      <c r="M147" s="17">
        <f t="shared" si="26"/>
        <v>145</v>
      </c>
      <c r="N147" s="18">
        <f t="shared" si="27"/>
        <v>0.28013932696721106</v>
      </c>
      <c r="O147" s="18">
        <f t="shared" si="28"/>
        <v>0.43703730626962645</v>
      </c>
      <c r="P147" s="18">
        <f t="shared" si="29"/>
        <v>0.2468573645959195</v>
      </c>
      <c r="Q147" s="18">
        <f t="shared" si="30"/>
        <v>0.479630910450913</v>
      </c>
      <c r="R147" s="273">
        <f t="shared" si="25"/>
        <v>0.35469090362803279</v>
      </c>
      <c r="W147" s="273"/>
    </row>
    <row r="148" spans="1:23" x14ac:dyDescent="0.25">
      <c r="A148" t="s">
        <v>849</v>
      </c>
      <c r="B148" s="3" t="str">
        <f>VLOOKUP($A148,'Unit list'!$B$4:$D$176,3,0)</f>
        <v>Wales</v>
      </c>
      <c r="C148" s="182">
        <f t="shared" si="23"/>
        <v>43</v>
      </c>
      <c r="D148" s="15">
        <v>45</v>
      </c>
      <c r="E148" s="179">
        <v>0.9555555555555556</v>
      </c>
      <c r="F148" s="12">
        <f t="shared" si="24"/>
        <v>0.9555555555555556</v>
      </c>
      <c r="G148" s="15">
        <f>IF(B148='Unit list'!$D$1,'7procesess'!D148,-1)</f>
        <v>-1</v>
      </c>
      <c r="H148" s="12">
        <f>IF(B148='Unit list'!$D$1,'7procesess'!F148,1.1)</f>
        <v>1.1000000000000001</v>
      </c>
      <c r="I148" s="15">
        <f>IF(A148='Unit list'!$A$1,'7procesess'!D148,-1)</f>
        <v>-1</v>
      </c>
      <c r="J148" s="12">
        <f>IF(A148='Unit list'!$A$1,'7procesess'!F148,1.1)</f>
        <v>1.1000000000000001</v>
      </c>
      <c r="K148" s="16"/>
      <c r="L148" s="11">
        <f t="shared" si="31"/>
        <v>146</v>
      </c>
      <c r="M148" s="17">
        <f t="shared" si="26"/>
        <v>146</v>
      </c>
      <c r="N148" s="18">
        <f t="shared" si="27"/>
        <v>0.2803759272345932</v>
      </c>
      <c r="O148" s="18">
        <f t="shared" si="28"/>
        <v>0.43674873921722296</v>
      </c>
      <c r="P148" s="18">
        <f t="shared" si="29"/>
        <v>0.24718010864735912</v>
      </c>
      <c r="Q148" s="18">
        <f t="shared" si="30"/>
        <v>0.47919785109515384</v>
      </c>
      <c r="R148" s="273">
        <f t="shared" si="25"/>
        <v>0.35469090362803279</v>
      </c>
      <c r="W148" s="273"/>
    </row>
    <row r="149" spans="1:23" x14ac:dyDescent="0.25">
      <c r="A149" t="s">
        <v>850</v>
      </c>
      <c r="B149" s="3" t="str">
        <f>VLOOKUP($A149,'Unit list'!$B$4:$D$176,3,0)</f>
        <v>Wales</v>
      </c>
      <c r="C149" s="182">
        <f t="shared" si="23"/>
        <v>2</v>
      </c>
      <c r="D149" s="15">
        <v>25</v>
      </c>
      <c r="E149" s="179">
        <v>0.08</v>
      </c>
      <c r="F149" s="12">
        <f t="shared" si="24"/>
        <v>1.1000000000000001</v>
      </c>
      <c r="G149" s="15">
        <f>IF(B149='Unit list'!$D$1,'7procesess'!D149,-1)</f>
        <v>-1</v>
      </c>
      <c r="H149" s="12">
        <f>IF(B149='Unit list'!$D$1,'7procesess'!F149,1.1)</f>
        <v>1.1000000000000001</v>
      </c>
      <c r="I149" s="15">
        <f>IF(A149='Unit list'!$A$1,'7procesess'!D149,-1)</f>
        <v>-1</v>
      </c>
      <c r="J149" s="12">
        <f>IF(A149='Unit list'!$A$1,'7procesess'!F149,1.1)</f>
        <v>1.1000000000000001</v>
      </c>
      <c r="K149" s="16"/>
      <c r="L149" s="11">
        <f t="shared" si="31"/>
        <v>147</v>
      </c>
      <c r="M149" s="17">
        <f t="shared" si="26"/>
        <v>147</v>
      </c>
      <c r="N149" s="18">
        <f t="shared" si="27"/>
        <v>0.28061025245911375</v>
      </c>
      <c r="O149" s="18">
        <f t="shared" si="28"/>
        <v>0.43646313552629118</v>
      </c>
      <c r="P149" s="18">
        <f t="shared" si="29"/>
        <v>0.24749990233715824</v>
      </c>
      <c r="Q149" s="18">
        <f t="shared" si="30"/>
        <v>0.47876915577585466</v>
      </c>
      <c r="R149" s="273">
        <f t="shared" si="25"/>
        <v>0.35469090362803279</v>
      </c>
      <c r="W149" s="273"/>
    </row>
    <row r="150" spans="1:23" x14ac:dyDescent="0.25">
      <c r="A150" t="s">
        <v>851</v>
      </c>
      <c r="B150" s="3" t="str">
        <f>VLOOKUP($A150,'Unit list'!$B$4:$D$176,3,0)</f>
        <v>London and South East</v>
      </c>
      <c r="C150" s="182">
        <f t="shared" si="23"/>
        <v>0</v>
      </c>
      <c r="D150" s="15">
        <v>58</v>
      </c>
      <c r="E150" s="179">
        <v>0</v>
      </c>
      <c r="F150" s="12">
        <f t="shared" si="24"/>
        <v>0</v>
      </c>
      <c r="G150" s="15">
        <f>IF(B150='Unit list'!$D$1,'7procesess'!D150,-1)</f>
        <v>-1</v>
      </c>
      <c r="H150" s="12">
        <f>IF(B150='Unit list'!$D$1,'7procesess'!F150,1.1)</f>
        <v>1.1000000000000001</v>
      </c>
      <c r="I150" s="15">
        <f>IF(A150='Unit list'!$A$1,'7procesess'!D150,-1)</f>
        <v>-1</v>
      </c>
      <c r="J150" s="12">
        <f>IF(A150='Unit list'!$A$1,'7procesess'!F150,1.1)</f>
        <v>1.1000000000000001</v>
      </c>
      <c r="K150" s="16"/>
      <c r="L150" s="11">
        <f t="shared" si="31"/>
        <v>148</v>
      </c>
      <c r="M150" s="17">
        <f t="shared" si="26"/>
        <v>148</v>
      </c>
      <c r="N150" s="18">
        <f t="shared" si="27"/>
        <v>0.28084233910316769</v>
      </c>
      <c r="O150" s="18">
        <f t="shared" si="28"/>
        <v>0.43618044514887067</v>
      </c>
      <c r="P150" s="18">
        <f t="shared" si="29"/>
        <v>0.24781679077306643</v>
      </c>
      <c r="Q150" s="18">
        <f t="shared" si="30"/>
        <v>0.47834475238421281</v>
      </c>
      <c r="R150" s="273">
        <f t="shared" si="25"/>
        <v>0.35469090362803279</v>
      </c>
      <c r="W150" s="273"/>
    </row>
    <row r="151" spans="1:23" x14ac:dyDescent="0.25">
      <c r="A151" t="s">
        <v>852</v>
      </c>
      <c r="B151" s="3" t="str">
        <f>VLOOKUP($A151,'Unit list'!$B$4:$D$176,3,0)</f>
        <v>Wales</v>
      </c>
      <c r="C151" s="182">
        <f t="shared" si="23"/>
        <v>13.999999999999998</v>
      </c>
      <c r="D151" s="15">
        <v>36</v>
      </c>
      <c r="E151" s="179">
        <v>0.38888888888888884</v>
      </c>
      <c r="F151" s="12">
        <f t="shared" si="24"/>
        <v>0.38888888888888884</v>
      </c>
      <c r="G151" s="15">
        <f>IF(B151='Unit list'!$D$1,'7procesess'!D151,-1)</f>
        <v>-1</v>
      </c>
      <c r="H151" s="12">
        <f>IF(B151='Unit list'!$D$1,'7procesess'!F151,1.1)</f>
        <v>1.1000000000000001</v>
      </c>
      <c r="I151" s="15">
        <f>IF(A151='Unit list'!$A$1,'7procesess'!D151,-1)</f>
        <v>-1</v>
      </c>
      <c r="J151" s="12">
        <f>IF(A151='Unit list'!$A$1,'7procesess'!F151,1.1)</f>
        <v>1.1000000000000001</v>
      </c>
      <c r="K151" s="16"/>
      <c r="L151" s="11">
        <f t="shared" si="31"/>
        <v>149</v>
      </c>
      <c r="M151" s="17">
        <f t="shared" si="26"/>
        <v>149</v>
      </c>
      <c r="N151" s="18">
        <f t="shared" si="27"/>
        <v>0.28107222281323063</v>
      </c>
      <c r="O151" s="18">
        <f t="shared" si="28"/>
        <v>0.43590061920810697</v>
      </c>
      <c r="P151" s="18">
        <f t="shared" si="29"/>
        <v>0.24813081809797563</v>
      </c>
      <c r="Q151" s="18">
        <f t="shared" si="30"/>
        <v>0.4779245704595565</v>
      </c>
      <c r="R151" s="273">
        <f t="shared" si="25"/>
        <v>0.35469090362803279</v>
      </c>
      <c r="W151" s="273"/>
    </row>
    <row r="152" spans="1:23" x14ac:dyDescent="0.25">
      <c r="A152" t="s">
        <v>853</v>
      </c>
      <c r="B152" s="3" t="str">
        <f>VLOOKUP($A152,'Unit list'!$B$4:$D$176,3,0)</f>
        <v>London and South East</v>
      </c>
      <c r="C152" s="182">
        <f t="shared" si="23"/>
        <v>0</v>
      </c>
      <c r="D152" s="15">
        <v>0</v>
      </c>
      <c r="E152" s="179">
        <v>0</v>
      </c>
      <c r="F152" s="12">
        <f t="shared" si="24"/>
        <v>0</v>
      </c>
      <c r="G152" s="15">
        <f>IF(B152='Unit list'!$D$1,'7procesess'!D152,-1)</f>
        <v>-1</v>
      </c>
      <c r="H152" s="12">
        <f>IF(B152='Unit list'!$D$1,'7procesess'!F152,1.1)</f>
        <v>1.1000000000000001</v>
      </c>
      <c r="I152" s="15">
        <f>IF(A152='Unit list'!$A$1,'7procesess'!D152,-1)</f>
        <v>-1</v>
      </c>
      <c r="J152" s="12">
        <f>IF(A152='Unit list'!$A$1,'7procesess'!F152,1.1)</f>
        <v>1.1000000000000001</v>
      </c>
      <c r="K152" s="16"/>
      <c r="L152" s="11">
        <f t="shared" si="31"/>
        <v>150</v>
      </c>
      <c r="M152" s="17">
        <f t="shared" si="26"/>
        <v>150</v>
      </c>
      <c r="N152" s="18">
        <f t="shared" si="27"/>
        <v>0.28129993844324147</v>
      </c>
      <c r="O152" s="18">
        <f t="shared" si="28"/>
        <v>0.43562360996333682</v>
      </c>
      <c r="P152" s="18">
        <f t="shared" si="29"/>
        <v>0.24844202751638889</v>
      </c>
      <c r="Q152" s="18">
        <f t="shared" si="30"/>
        <v>0.47750854114139862</v>
      </c>
      <c r="R152" s="273">
        <f t="shared" si="25"/>
        <v>0.35469090362803279</v>
      </c>
      <c r="W152" s="273"/>
    </row>
    <row r="153" spans="1:23" x14ac:dyDescent="0.25">
      <c r="A153" t="s">
        <v>854</v>
      </c>
      <c r="B153" s="3" t="str">
        <f>VLOOKUP($A153,'Unit list'!$B$4:$D$176,3,0)</f>
        <v>London and South East</v>
      </c>
      <c r="C153" s="182">
        <f t="shared" si="23"/>
        <v>6.0000000000000009</v>
      </c>
      <c r="D153" s="15">
        <v>51</v>
      </c>
      <c r="E153" s="179">
        <v>0.11764705882352942</v>
      </c>
      <c r="F153" s="12">
        <f t="shared" si="24"/>
        <v>0.11764705882352942</v>
      </c>
      <c r="G153" s="15">
        <f>IF(B153='Unit list'!$D$1,'7procesess'!D153,-1)</f>
        <v>-1</v>
      </c>
      <c r="H153" s="12">
        <f>IF(B153='Unit list'!$D$1,'7procesess'!F153,1.1)</f>
        <v>1.1000000000000001</v>
      </c>
      <c r="I153" s="15">
        <f>IF(A153='Unit list'!$A$1,'7procesess'!D153,-1)</f>
        <v>-1</v>
      </c>
      <c r="J153" s="12">
        <f>IF(A153='Unit list'!$A$1,'7procesess'!F153,1.1)</f>
        <v>1.1000000000000001</v>
      </c>
      <c r="K153" s="16"/>
      <c r="L153" s="11">
        <f t="shared" si="31"/>
        <v>151</v>
      </c>
      <c r="M153" s="17">
        <f t="shared" si="26"/>
        <v>151</v>
      </c>
      <c r="N153" s="18">
        <f t="shared" si="27"/>
        <v>0.28152552007716874</v>
      </c>
      <c r="O153" s="18">
        <f t="shared" si="28"/>
        <v>0.43534937077643587</v>
      </c>
      <c r="P153" s="18">
        <f t="shared" si="29"/>
        <v>0.24875046132000461</v>
      </c>
      <c r="Q153" s="18">
        <f t="shared" si="30"/>
        <v>0.47709659712318064</v>
      </c>
      <c r="R153" s="273">
        <f t="shared" si="25"/>
        <v>0.35469090362803279</v>
      </c>
      <c r="W153" s="273"/>
    </row>
    <row r="154" spans="1:23" x14ac:dyDescent="0.25">
      <c r="A154" t="s">
        <v>855</v>
      </c>
      <c r="B154" s="3" t="str">
        <f>VLOOKUP($A154,'Unit list'!$B$4:$D$176,3,0)</f>
        <v>East of England</v>
      </c>
      <c r="C154" s="182">
        <f t="shared" si="23"/>
        <v>27.999999999999996</v>
      </c>
      <c r="D154" s="15">
        <v>58</v>
      </c>
      <c r="E154" s="179">
        <v>0.48275862068965514</v>
      </c>
      <c r="F154" s="12">
        <f t="shared" si="24"/>
        <v>0.48275862068965514</v>
      </c>
      <c r="G154" s="15">
        <f>IF(B154='Unit list'!$D$1,'7procesess'!D154,-1)</f>
        <v>58</v>
      </c>
      <c r="H154" s="12">
        <f>IF(B154='Unit list'!$D$1,'7procesess'!F154,1.1)</f>
        <v>0.48275862068965514</v>
      </c>
      <c r="I154" s="15">
        <f>IF(A154='Unit list'!$A$1,'7procesess'!D154,-1)</f>
        <v>-1</v>
      </c>
      <c r="J154" s="12">
        <f>IF(A154='Unit list'!$A$1,'7procesess'!F154,1.1)</f>
        <v>1.1000000000000001</v>
      </c>
      <c r="K154" s="16"/>
      <c r="L154" s="11">
        <f t="shared" si="31"/>
        <v>152</v>
      </c>
      <c r="M154" s="17">
        <f t="shared" si="26"/>
        <v>152</v>
      </c>
      <c r="N154" s="18">
        <f t="shared" si="27"/>
        <v>0.28174900105079559</v>
      </c>
      <c r="O154" s="18">
        <f t="shared" si="28"/>
        <v>0.43507785607937405</v>
      </c>
      <c r="P154" s="18">
        <f t="shared" si="29"/>
        <v>0.2490561609124512</v>
      </c>
      <c r="Q154" s="18">
        <f t="shared" si="30"/>
        <v>0.47668867260763537</v>
      </c>
      <c r="R154" s="273">
        <f t="shared" si="25"/>
        <v>0.35469090362803279</v>
      </c>
      <c r="W154" s="273"/>
    </row>
    <row r="155" spans="1:23" x14ac:dyDescent="0.25">
      <c r="A155" t="s">
        <v>856</v>
      </c>
      <c r="B155" s="3" t="str">
        <f>VLOOKUP($A155,'Unit list'!$B$4:$D$176,3,0)</f>
        <v>London and South East</v>
      </c>
      <c r="C155" s="182">
        <f t="shared" si="23"/>
        <v>41</v>
      </c>
      <c r="D155" s="15">
        <v>47</v>
      </c>
      <c r="E155" s="179">
        <v>0.87234042553191482</v>
      </c>
      <c r="F155" s="12">
        <f t="shared" si="24"/>
        <v>0.87234042553191482</v>
      </c>
      <c r="G155" s="15">
        <f>IF(B155='Unit list'!$D$1,'7procesess'!D155,-1)</f>
        <v>-1</v>
      </c>
      <c r="H155" s="12">
        <f>IF(B155='Unit list'!$D$1,'7procesess'!F155,1.1)</f>
        <v>1.1000000000000001</v>
      </c>
      <c r="I155" s="15">
        <f>IF(A155='Unit list'!$A$1,'7procesess'!D155,-1)</f>
        <v>-1</v>
      </c>
      <c r="J155" s="12">
        <f>IF(A155='Unit list'!$A$1,'7procesess'!F155,1.1)</f>
        <v>1.1000000000000001</v>
      </c>
      <c r="K155" s="16"/>
      <c r="L155" s="11">
        <f t="shared" si="31"/>
        <v>153</v>
      </c>
      <c r="M155" s="17">
        <f t="shared" si="26"/>
        <v>153</v>
      </c>
      <c r="N155" s="18">
        <f t="shared" si="27"/>
        <v>0.28197041397275474</v>
      </c>
      <c r="O155" s="18">
        <f t="shared" si="28"/>
        <v>0.43480902134292909</v>
      </c>
      <c r="P155" s="18">
        <f t="shared" si="29"/>
        <v>0.24935916683320561</v>
      </c>
      <c r="Q155" s="18">
        <f t="shared" si="30"/>
        <v>0.47628470326370337</v>
      </c>
      <c r="R155" s="273">
        <f t="shared" si="25"/>
        <v>0.35469090362803279</v>
      </c>
      <c r="W155" s="273"/>
    </row>
    <row r="156" spans="1:23" x14ac:dyDescent="0.25">
      <c r="A156" t="s">
        <v>857</v>
      </c>
      <c r="B156" s="3" t="str">
        <f>VLOOKUP($A156,'Unit list'!$B$4:$D$176,3,0)</f>
        <v>London and South East</v>
      </c>
      <c r="C156" s="182">
        <f t="shared" si="23"/>
        <v>2</v>
      </c>
      <c r="D156" s="15">
        <v>235</v>
      </c>
      <c r="E156" s="179">
        <v>8.5106382978723406E-3</v>
      </c>
      <c r="F156" s="12">
        <f t="shared" si="24"/>
        <v>1.1000000000000001</v>
      </c>
      <c r="G156" s="15">
        <f>IF(B156='Unit list'!$D$1,'7procesess'!D156,-1)</f>
        <v>-1</v>
      </c>
      <c r="H156" s="12">
        <f>IF(B156='Unit list'!$D$1,'7procesess'!F156,1.1)</f>
        <v>1.1000000000000001</v>
      </c>
      <c r="I156" s="15">
        <f>IF(A156='Unit list'!$A$1,'7procesess'!D156,-1)</f>
        <v>-1</v>
      </c>
      <c r="J156" s="12">
        <f>IF(A156='Unit list'!$A$1,'7procesess'!F156,1.1)</f>
        <v>1.1000000000000001</v>
      </c>
      <c r="K156" s="16"/>
      <c r="L156" s="11">
        <f t="shared" si="31"/>
        <v>154</v>
      </c>
      <c r="M156" s="17">
        <f t="shared" si="26"/>
        <v>154</v>
      </c>
      <c r="N156" s="18">
        <f t="shared" si="27"/>
        <v>0.28218979074484402</v>
      </c>
      <c r="O156" s="18">
        <f t="shared" si="28"/>
        <v>0.43454282304650721</v>
      </c>
      <c r="P156" s="18">
        <f t="shared" si="29"/>
        <v>0.24965951878072684</v>
      </c>
      <c r="Q156" s="18">
        <f t="shared" si="30"/>
        <v>0.47588462618493899</v>
      </c>
      <c r="R156" s="273">
        <f t="shared" si="25"/>
        <v>0.35469090362803279</v>
      </c>
      <c r="W156" s="273"/>
    </row>
    <row r="157" spans="1:23" x14ac:dyDescent="0.25">
      <c r="A157" t="s">
        <v>858</v>
      </c>
      <c r="B157" s="3" t="str">
        <f>VLOOKUP($A157,'Unit list'!$B$4:$D$176,3,0)</f>
        <v>London and South East</v>
      </c>
      <c r="C157" s="182">
        <f t="shared" si="23"/>
        <v>24</v>
      </c>
      <c r="D157" s="15">
        <v>118</v>
      </c>
      <c r="E157" s="179">
        <v>0.20338983050847456</v>
      </c>
      <c r="F157" s="12">
        <f t="shared" si="24"/>
        <v>0.20338983050847456</v>
      </c>
      <c r="G157" s="15">
        <f>IF(B157='Unit list'!$D$1,'7procesess'!D157,-1)</f>
        <v>-1</v>
      </c>
      <c r="H157" s="12">
        <f>IF(B157='Unit list'!$D$1,'7procesess'!F157,1.1)</f>
        <v>1.1000000000000001</v>
      </c>
      <c r="I157" s="15">
        <f>IF(A157='Unit list'!$A$1,'7procesess'!D157,-1)</f>
        <v>-1</v>
      </c>
      <c r="J157" s="12">
        <f>IF(A157='Unit list'!$A$1,'7procesess'!F157,1.1)</f>
        <v>1.1000000000000001</v>
      </c>
      <c r="K157" s="16"/>
      <c r="L157" s="11">
        <f t="shared" si="31"/>
        <v>155</v>
      </c>
      <c r="M157" s="17">
        <f t="shared" si="26"/>
        <v>155</v>
      </c>
      <c r="N157" s="18">
        <f t="shared" si="27"/>
        <v>0.28240716258165083</v>
      </c>
      <c r="O157" s="18">
        <f t="shared" si="28"/>
        <v>0.4342792186490288</v>
      </c>
      <c r="P157" s="18">
        <f t="shared" si="29"/>
        <v>0.24995725563483548</v>
      </c>
      <c r="Q157" s="18">
        <f t="shared" si="30"/>
        <v>0.47548837984934611</v>
      </c>
      <c r="R157" s="273">
        <f t="shared" si="25"/>
        <v>0.35469090362803279</v>
      </c>
      <c r="W157" s="273"/>
    </row>
    <row r="158" spans="1:23" x14ac:dyDescent="0.25">
      <c r="A158" t="s">
        <v>859</v>
      </c>
      <c r="B158" s="3" t="str">
        <f>VLOOKUP($A158,'Unit list'!$B$4:$D$176,3,0)</f>
        <v>London and South East</v>
      </c>
      <c r="C158" s="182">
        <f t="shared" si="23"/>
        <v>2</v>
      </c>
      <c r="D158" s="15">
        <v>62</v>
      </c>
      <c r="E158" s="179">
        <v>3.2258064516129031E-2</v>
      </c>
      <c r="F158" s="12">
        <f t="shared" si="24"/>
        <v>1.1000000000000001</v>
      </c>
      <c r="G158" s="15">
        <f>IF(B158='Unit list'!$D$1,'7procesess'!D158,-1)</f>
        <v>-1</v>
      </c>
      <c r="H158" s="12">
        <f>IF(B158='Unit list'!$D$1,'7procesess'!F158,1.1)</f>
        <v>1.1000000000000001</v>
      </c>
      <c r="I158" s="15">
        <f>IF(A158='Unit list'!$A$1,'7procesess'!D158,-1)</f>
        <v>-1</v>
      </c>
      <c r="J158" s="12">
        <f>IF(A158='Unit list'!$A$1,'7procesess'!F158,1.1)</f>
        <v>1.1000000000000001</v>
      </c>
      <c r="K158" s="16"/>
      <c r="L158" s="11">
        <f t="shared" si="31"/>
        <v>156</v>
      </c>
      <c r="M158" s="17">
        <f t="shared" si="26"/>
        <v>156</v>
      </c>
      <c r="N158" s="18">
        <f t="shared" si="27"/>
        <v>0.28262256002951447</v>
      </c>
      <c r="O158" s="18">
        <f t="shared" si="28"/>
        <v>0.43401816656083136</v>
      </c>
      <c r="P158" s="18">
        <f t="shared" si="29"/>
        <v>0.2502524154783673</v>
      </c>
      <c r="Q158" s="18">
        <f t="shared" si="30"/>
        <v>0.47509590408058561</v>
      </c>
      <c r="R158" s="273">
        <f t="shared" si="25"/>
        <v>0.35469090362803279</v>
      </c>
      <c r="W158" s="273"/>
    </row>
    <row r="159" spans="1:23" x14ac:dyDescent="0.25">
      <c r="A159" t="s">
        <v>860</v>
      </c>
      <c r="B159" s="3" t="str">
        <f>VLOOKUP($A159,'Unit list'!$B$4:$D$176,3,0)</f>
        <v>London and South East</v>
      </c>
      <c r="C159" s="182">
        <f t="shared" si="23"/>
        <v>0</v>
      </c>
      <c r="D159" s="15">
        <v>87</v>
      </c>
      <c r="E159" s="179">
        <v>0</v>
      </c>
      <c r="F159" s="12">
        <f t="shared" si="24"/>
        <v>0</v>
      </c>
      <c r="G159" s="15">
        <f>IF(B159='Unit list'!$D$1,'7procesess'!D159,-1)</f>
        <v>-1</v>
      </c>
      <c r="H159" s="12">
        <f>IF(B159='Unit list'!$D$1,'7procesess'!F159,1.1)</f>
        <v>1.1000000000000001</v>
      </c>
      <c r="I159" s="15">
        <f>IF(A159='Unit list'!$A$1,'7procesess'!D159,-1)</f>
        <v>-1</v>
      </c>
      <c r="J159" s="12">
        <f>IF(A159='Unit list'!$A$1,'7procesess'!F159,1.1)</f>
        <v>1.1000000000000001</v>
      </c>
      <c r="K159" s="16"/>
      <c r="L159" s="11">
        <f t="shared" si="31"/>
        <v>157</v>
      </c>
      <c r="M159" s="17">
        <f t="shared" si="26"/>
        <v>157</v>
      </c>
      <c r="N159" s="18">
        <f t="shared" si="27"/>
        <v>0.28283601298485062</v>
      </c>
      <c r="O159" s="18">
        <f t="shared" si="28"/>
        <v>0.43375962611655033</v>
      </c>
      <c r="P159" s="18">
        <f t="shared" si="29"/>
        <v>0.25054503561812957</v>
      </c>
      <c r="Q159" s="18">
        <f t="shared" si="30"/>
        <v>0.47470714001049957</v>
      </c>
      <c r="R159" s="273">
        <f t="shared" si="25"/>
        <v>0.35469090362803279</v>
      </c>
      <c r="W159" s="273"/>
    </row>
    <row r="160" spans="1:23" x14ac:dyDescent="0.25">
      <c r="A160" t="s">
        <v>861</v>
      </c>
      <c r="B160" s="3" t="str">
        <f>VLOOKUP($A160,'Unit list'!$B$4:$D$176,3,0)</f>
        <v>London and South East</v>
      </c>
      <c r="C160" s="182">
        <f t="shared" si="23"/>
        <v>22.999999999999996</v>
      </c>
      <c r="D160" s="15">
        <v>70</v>
      </c>
      <c r="E160" s="179">
        <v>0.32857142857142851</v>
      </c>
      <c r="F160" s="12">
        <f t="shared" si="24"/>
        <v>0.32857142857142851</v>
      </c>
      <c r="G160" s="15">
        <f>IF(B160='Unit list'!$D$1,'7procesess'!D160,-1)</f>
        <v>-1</v>
      </c>
      <c r="H160" s="12">
        <f>IF(B160='Unit list'!$D$1,'7procesess'!F160,1.1)</f>
        <v>1.1000000000000001</v>
      </c>
      <c r="I160" s="15">
        <f>IF(A160='Unit list'!$A$1,'7procesess'!D160,-1)</f>
        <v>-1</v>
      </c>
      <c r="J160" s="12">
        <f>IF(A160='Unit list'!$A$1,'7procesess'!F160,1.1)</f>
        <v>1.1000000000000001</v>
      </c>
      <c r="K160" s="16"/>
      <c r="L160" s="11">
        <f t="shared" si="31"/>
        <v>158</v>
      </c>
      <c r="M160" s="17">
        <f t="shared" si="26"/>
        <v>158</v>
      </c>
      <c r="N160" s="18">
        <f t="shared" si="27"/>
        <v>0.28304755071186538</v>
      </c>
      <c r="O160" s="18">
        <f t="shared" si="28"/>
        <v>0.43350355754893688</v>
      </c>
      <c r="P160" s="18">
        <f t="shared" si="29"/>
        <v>0.25083515260518596</v>
      </c>
      <c r="Q160" s="18">
        <f t="shared" si="30"/>
        <v>0.47432203004290052</v>
      </c>
      <c r="R160" s="273">
        <f t="shared" si="25"/>
        <v>0.35469090362803279</v>
      </c>
      <c r="W160" s="273"/>
    </row>
    <row r="161" spans="1:23" x14ac:dyDescent="0.25">
      <c r="A161" t="s">
        <v>862</v>
      </c>
      <c r="B161" s="3" t="str">
        <f>VLOOKUP($A161,'Unit list'!$B$4:$D$176,3,0)</f>
        <v>Yorkshire and Humber</v>
      </c>
      <c r="C161" s="182">
        <f t="shared" si="23"/>
        <v>40</v>
      </c>
      <c r="D161" s="15">
        <v>81</v>
      </c>
      <c r="E161" s="179">
        <v>0.49382716049382713</v>
      </c>
      <c r="F161" s="12">
        <f t="shared" si="24"/>
        <v>0.49382716049382713</v>
      </c>
      <c r="G161" s="15">
        <f>IF(B161='Unit list'!$D$1,'7procesess'!D161,-1)</f>
        <v>-1</v>
      </c>
      <c r="H161" s="12">
        <f>IF(B161='Unit list'!$D$1,'7procesess'!F161,1.1)</f>
        <v>1.1000000000000001</v>
      </c>
      <c r="I161" s="15">
        <f>IF(A161='Unit list'!$A$1,'7procesess'!D161,-1)</f>
        <v>-1</v>
      </c>
      <c r="J161" s="12">
        <f>IF(A161='Unit list'!$A$1,'7procesess'!F161,1.1)</f>
        <v>1.1000000000000001</v>
      </c>
      <c r="K161" s="16"/>
      <c r="L161" s="11">
        <f t="shared" si="31"/>
        <v>159</v>
      </c>
      <c r="M161" s="17">
        <f t="shared" si="26"/>
        <v>159</v>
      </c>
      <c r="N161" s="18">
        <f t="shared" si="27"/>
        <v>0.28325720185968117</v>
      </c>
      <c r="O161" s="18">
        <f t="shared" si="28"/>
        <v>0.43324992196357504</v>
      </c>
      <c r="P161" s="18">
        <f t="shared" si="29"/>
        <v>0.25112280225449535</v>
      </c>
      <c r="Q161" s="18">
        <f t="shared" si="30"/>
        <v>0.47394051781857494</v>
      </c>
      <c r="R161" s="273">
        <f t="shared" si="25"/>
        <v>0.35469090362803279</v>
      </c>
      <c r="W161" s="273"/>
    </row>
    <row r="162" spans="1:23" x14ac:dyDescent="0.25">
      <c r="A162" t="s">
        <v>863</v>
      </c>
      <c r="B162" s="3" t="str">
        <f>VLOOKUP($A162,'Unit list'!$B$4:$D$176,3,0)</f>
        <v>East of England</v>
      </c>
      <c r="C162" s="182">
        <f t="shared" si="23"/>
        <v>23.000000000000004</v>
      </c>
      <c r="D162" s="15">
        <v>57</v>
      </c>
      <c r="E162" s="179">
        <v>0.40350877192982459</v>
      </c>
      <c r="F162" s="12">
        <f t="shared" si="24"/>
        <v>0.40350877192982459</v>
      </c>
      <c r="G162" s="15">
        <f>IF(B162='Unit list'!$D$1,'7procesess'!D162,-1)</f>
        <v>57</v>
      </c>
      <c r="H162" s="12">
        <f>IF(B162='Unit list'!$D$1,'7procesess'!F162,1.1)</f>
        <v>0.40350877192982459</v>
      </c>
      <c r="I162" s="15">
        <f>IF(A162='Unit list'!$A$1,'7procesess'!D162,-1)</f>
        <v>-1</v>
      </c>
      <c r="J162" s="12">
        <f>IF(A162='Unit list'!$A$1,'7procesess'!F162,1.1)</f>
        <v>1.1000000000000001</v>
      </c>
      <c r="K162" s="16"/>
      <c r="L162" s="11">
        <f t="shared" si="31"/>
        <v>160</v>
      </c>
      <c r="M162" s="17">
        <f t="shared" si="26"/>
        <v>160</v>
      </c>
      <c r="N162" s="18">
        <f t="shared" si="27"/>
        <v>0.28346499447889828</v>
      </c>
      <c r="O162" s="18">
        <f t="shared" si="28"/>
        <v>0.43299868131446184</v>
      </c>
      <c r="P162" s="18">
        <f t="shared" si="29"/>
        <v>0.25140801966392923</v>
      </c>
      <c r="Q162" s="18">
        <f t="shared" si="30"/>
        <v>0.47356254818145299</v>
      </c>
      <c r="R162" s="273">
        <f t="shared" si="25"/>
        <v>0.35469090362803279</v>
      </c>
      <c r="W162" s="273"/>
    </row>
    <row r="163" spans="1:23" x14ac:dyDescent="0.25">
      <c r="A163" t="s">
        <v>864</v>
      </c>
      <c r="B163" s="3" t="str">
        <f>VLOOKUP($A163,'Unit list'!$B$4:$D$176,3,0)</f>
        <v>South West</v>
      </c>
      <c r="C163" s="182">
        <f t="shared" si="23"/>
        <v>23</v>
      </c>
      <c r="D163" s="15">
        <v>73</v>
      </c>
      <c r="E163" s="179">
        <v>0.31506849315068491</v>
      </c>
      <c r="F163" s="12">
        <f t="shared" ref="F163:F175" si="32">IF(C163=0,0,IF(C163&lt;5,1.1,E163))</f>
        <v>0.31506849315068491</v>
      </c>
      <c r="G163" s="15">
        <f>IF(B163='Unit list'!$D$1,'7procesess'!D163,-1)</f>
        <v>-1</v>
      </c>
      <c r="H163" s="12">
        <f>IF(B163='Unit list'!$D$1,'7procesess'!F163,1.1)</f>
        <v>1.1000000000000001</v>
      </c>
      <c r="I163" s="15">
        <f>IF(A163='Unit list'!$A$1,'7procesess'!D163,-1)</f>
        <v>-1</v>
      </c>
      <c r="J163" s="12">
        <f>IF(A163='Unit list'!$A$1,'7procesess'!F163,1.1)</f>
        <v>1.1000000000000001</v>
      </c>
      <c r="K163" s="16"/>
      <c r="L163" s="11">
        <f t="shared" si="31"/>
        <v>161</v>
      </c>
      <c r="M163" s="17">
        <f t="shared" si="26"/>
        <v>161</v>
      </c>
      <c r="N163" s="18">
        <f t="shared" si="27"/>
        <v>0.28367095603761355</v>
      </c>
      <c r="O163" s="18">
        <f t="shared" si="28"/>
        <v>0.43274979838041588</v>
      </c>
      <c r="P163" s="18">
        <f t="shared" si="29"/>
        <v>0.25169083923269003</v>
      </c>
      <c r="Q163" s="18">
        <f t="shared" si="30"/>
        <v>0.47318806714590078</v>
      </c>
      <c r="R163" s="273">
        <f t="shared" ref="R163:R196" si="33">IF(M163="","",$E$179)</f>
        <v>0.35469090362803279</v>
      </c>
      <c r="W163" s="273"/>
    </row>
    <row r="164" spans="1:23" x14ac:dyDescent="0.25">
      <c r="A164" t="s">
        <v>865</v>
      </c>
      <c r="B164" s="3" t="str">
        <f>VLOOKUP($A164,'Unit list'!$B$4:$D$176,3,0)</f>
        <v>West Midlands</v>
      </c>
      <c r="C164" s="182">
        <f t="shared" si="23"/>
        <v>47</v>
      </c>
      <c r="D164" s="15">
        <v>95</v>
      </c>
      <c r="E164" s="179">
        <v>0.49473684210526314</v>
      </c>
      <c r="F164" s="12">
        <f t="shared" si="32"/>
        <v>0.49473684210526314</v>
      </c>
      <c r="G164" s="15">
        <f>IF(B164='Unit list'!$D$1,'7procesess'!D164,-1)</f>
        <v>-1</v>
      </c>
      <c r="H164" s="12">
        <f>IF(B164='Unit list'!$D$1,'7procesess'!F164,1.1)</f>
        <v>1.1000000000000001</v>
      </c>
      <c r="I164" s="15">
        <f>IF(A164='Unit list'!$A$1,'7procesess'!D164,-1)</f>
        <v>-1</v>
      </c>
      <c r="J164" s="12">
        <f>IF(A164='Unit list'!$A$1,'7procesess'!F164,1.1)</f>
        <v>1.1000000000000001</v>
      </c>
      <c r="K164" s="16"/>
      <c r="L164" s="11">
        <f t="shared" si="31"/>
        <v>162</v>
      </c>
      <c r="M164" s="17">
        <f t="shared" si="26"/>
        <v>162</v>
      </c>
      <c r="N164" s="18">
        <f t="shared" si="27"/>
        <v>0.28387511343691729</v>
      </c>
      <c r="O164" s="18">
        <f t="shared" si="28"/>
        <v>0.43250323674228186</v>
      </c>
      <c r="P164" s="18">
        <f t="shared" si="29"/>
        <v>0.25197129467915363</v>
      </c>
      <c r="Q164" s="18">
        <f t="shared" si="30"/>
        <v>0.47281702186508817</v>
      </c>
      <c r="R164" s="273">
        <f t="shared" si="33"/>
        <v>0.35469090362803279</v>
      </c>
      <c r="W164" s="273"/>
    </row>
    <row r="165" spans="1:23" x14ac:dyDescent="0.25">
      <c r="A165" t="s">
        <v>866</v>
      </c>
      <c r="B165" s="3" t="str">
        <f>VLOOKUP($A165,'Unit list'!$B$4:$D$176,3,0)</f>
        <v>West Midlands</v>
      </c>
      <c r="C165" s="182">
        <f t="shared" si="23"/>
        <v>30</v>
      </c>
      <c r="D165" s="15">
        <v>61</v>
      </c>
      <c r="E165" s="179">
        <v>0.49180327868852458</v>
      </c>
      <c r="F165" s="12">
        <f t="shared" si="32"/>
        <v>0.49180327868852458</v>
      </c>
      <c r="G165" s="15">
        <f>IF(B165='Unit list'!$D$1,'7procesess'!D165,-1)</f>
        <v>-1</v>
      </c>
      <c r="H165" s="12">
        <f>IF(B165='Unit list'!$D$1,'7procesess'!F165,1.1)</f>
        <v>1.1000000000000001</v>
      </c>
      <c r="I165" s="15">
        <f>IF(A165='Unit list'!$A$1,'7procesess'!D165,-1)</f>
        <v>-1</v>
      </c>
      <c r="J165" s="12">
        <f>IF(A165='Unit list'!$A$1,'7procesess'!F165,1.1)</f>
        <v>1.1000000000000001</v>
      </c>
      <c r="K165" s="16"/>
      <c r="L165" s="11">
        <f t="shared" si="31"/>
        <v>163</v>
      </c>
      <c r="M165" s="17">
        <f t="shared" si="26"/>
        <v>163</v>
      </c>
      <c r="N165" s="18">
        <f t="shared" si="27"/>
        <v>0.28407749302588875</v>
      </c>
      <c r="O165" s="18">
        <f t="shared" si="28"/>
        <v>0.43225896076089765</v>
      </c>
      <c r="P165" s="18">
        <f t="shared" si="29"/>
        <v>0.25224941905815645</v>
      </c>
      <c r="Q165" s="18">
        <f t="shared" si="30"/>
        <v>0.47244936060039489</v>
      </c>
      <c r="R165" s="273">
        <f t="shared" si="33"/>
        <v>0.35469090362803279</v>
      </c>
      <c r="W165" s="273"/>
    </row>
    <row r="166" spans="1:23" x14ac:dyDescent="0.25">
      <c r="A166" t="s">
        <v>867</v>
      </c>
      <c r="B166" s="3" t="str">
        <f>VLOOKUP($A166,'Unit list'!$B$4:$D$176,3,0)</f>
        <v>West Midlands</v>
      </c>
      <c r="C166" s="182">
        <f t="shared" si="23"/>
        <v>49.000000000000007</v>
      </c>
      <c r="D166" s="15">
        <v>66</v>
      </c>
      <c r="E166" s="179">
        <v>0.74242424242424254</v>
      </c>
      <c r="F166" s="12">
        <f t="shared" si="32"/>
        <v>0.74242424242424254</v>
      </c>
      <c r="G166" s="15">
        <f>IF(B166='Unit list'!$D$1,'7procesess'!D166,-1)</f>
        <v>-1</v>
      </c>
      <c r="H166" s="12">
        <f>IF(B166='Unit list'!$D$1,'7procesess'!F166,1.1)</f>
        <v>1.1000000000000001</v>
      </c>
      <c r="I166" s="15">
        <f>IF(A166='Unit list'!$A$1,'7procesess'!D166,-1)</f>
        <v>-1</v>
      </c>
      <c r="J166" s="12">
        <f>IF(A166='Unit list'!$A$1,'7procesess'!F166,1.1)</f>
        <v>1.1000000000000001</v>
      </c>
      <c r="K166" s="16"/>
      <c r="L166" s="11">
        <f t="shared" si="31"/>
        <v>164</v>
      </c>
      <c r="M166" s="17">
        <f t="shared" si="26"/>
        <v>164</v>
      </c>
      <c r="N166" s="18">
        <f t="shared" si="27"/>
        <v>0.28427812061610835</v>
      </c>
      <c r="O166" s="18">
        <f t="shared" si="28"/>
        <v>0.43201693555579784</v>
      </c>
      <c r="P166" s="18">
        <f t="shared" si="29"/>
        <v>0.25252524477774746</v>
      </c>
      <c r="Q166" s="18">
        <f t="shared" si="30"/>
        <v>0.47208503269181074</v>
      </c>
      <c r="R166" s="273">
        <f t="shared" si="33"/>
        <v>0.35469090362803279</v>
      </c>
      <c r="W166" s="273"/>
    </row>
    <row r="167" spans="1:23" x14ac:dyDescent="0.25">
      <c r="A167" t="s">
        <v>868</v>
      </c>
      <c r="B167" s="3" t="str">
        <f>VLOOKUP($A167,'Unit list'!$B$4:$D$176,3,0)</f>
        <v>Yorkshire and Humber</v>
      </c>
      <c r="C167" s="182">
        <f t="shared" si="23"/>
        <v>21</v>
      </c>
      <c r="D167" s="15">
        <v>50</v>
      </c>
      <c r="E167" s="179">
        <v>0.42</v>
      </c>
      <c r="F167" s="12">
        <f t="shared" si="32"/>
        <v>0.42</v>
      </c>
      <c r="G167" s="15">
        <f>IF(B167='Unit list'!$D$1,'7procesess'!D167,-1)</f>
        <v>-1</v>
      </c>
      <c r="H167" s="12">
        <f>IF(B167='Unit list'!$D$1,'7procesess'!F167,1.1)</f>
        <v>1.1000000000000001</v>
      </c>
      <c r="I167" s="15">
        <f>IF(A167='Unit list'!$A$1,'7procesess'!D167,-1)</f>
        <v>-1</v>
      </c>
      <c r="J167" s="12">
        <f>IF(A167='Unit list'!$A$1,'7procesess'!F167,1.1)</f>
        <v>1.1000000000000001</v>
      </c>
      <c r="K167" s="16"/>
      <c r="L167" s="11">
        <f t="shared" si="31"/>
        <v>165</v>
      </c>
      <c r="M167" s="17">
        <f t="shared" si="26"/>
        <v>165</v>
      </c>
      <c r="N167" s="18">
        <f t="shared" si="27"/>
        <v>0.28447702149570619</v>
      </c>
      <c r="O167" s="18">
        <f t="shared" si="28"/>
        <v>0.43177712698462006</v>
      </c>
      <c r="P167" s="18">
        <f t="shared" si="29"/>
        <v>0.25279880361542545</v>
      </c>
      <c r="Q167" s="18">
        <f t="shared" si="30"/>
        <v>0.47172398852929526</v>
      </c>
      <c r="R167" s="273">
        <f t="shared" si="33"/>
        <v>0.35469090362803279</v>
      </c>
      <c r="W167" s="273"/>
    </row>
    <row r="168" spans="1:23" x14ac:dyDescent="0.25">
      <c r="A168" t="s">
        <v>869</v>
      </c>
      <c r="B168" s="3" t="str">
        <f>VLOOKUP($A168,'Unit list'!$B$4:$D$176,3,0)</f>
        <v>Wales</v>
      </c>
      <c r="C168" s="182">
        <f t="shared" si="23"/>
        <v>24.000000000000004</v>
      </c>
      <c r="D168" s="15">
        <v>41</v>
      </c>
      <c r="E168" s="179">
        <v>0.58536585365853666</v>
      </c>
      <c r="F168" s="12">
        <f t="shared" si="32"/>
        <v>0.58536585365853666</v>
      </c>
      <c r="G168" s="15">
        <f>IF(B168='Unit list'!$D$1,'7procesess'!D168,-1)</f>
        <v>-1</v>
      </c>
      <c r="H168" s="12">
        <f>IF(B168='Unit list'!$D$1,'7procesess'!F168,1.1)</f>
        <v>1.1000000000000001</v>
      </c>
      <c r="I168" s="15">
        <f>IF(A168='Unit list'!$A$1,'7procesess'!D168,-1)</f>
        <v>-1</v>
      </c>
      <c r="J168" s="12">
        <f>IF(A168='Unit list'!$A$1,'7procesess'!F168,1.1)</f>
        <v>1.1000000000000001</v>
      </c>
      <c r="K168" s="16"/>
      <c r="L168" s="11">
        <f t="shared" si="31"/>
        <v>166</v>
      </c>
      <c r="M168" s="17">
        <f t="shared" si="26"/>
        <v>166</v>
      </c>
      <c r="N168" s="18">
        <f t="shared" si="27"/>
        <v>0.28467422044296264</v>
      </c>
      <c r="O168" s="18">
        <f t="shared" si="28"/>
        <v>0.43153950162319071</v>
      </c>
      <c r="P168" s="18">
        <f t="shared" si="29"/>
        <v>0.2530701267338793</v>
      </c>
      <c r="Q168" s="18">
        <f t="shared" si="30"/>
        <v>0.4713661795250586</v>
      </c>
      <c r="R168" s="273">
        <f t="shared" si="33"/>
        <v>0.35469090362803279</v>
      </c>
      <c r="W168" s="273"/>
    </row>
    <row r="169" spans="1:23" x14ac:dyDescent="0.25">
      <c r="A169" t="s">
        <v>870</v>
      </c>
      <c r="B169" s="3" t="str">
        <f>VLOOKUP($A169,'Unit list'!$B$4:$D$176,3,0)</f>
        <v>London and South East</v>
      </c>
      <c r="C169" s="182">
        <f t="shared" si="23"/>
        <v>5</v>
      </c>
      <c r="D169" s="15">
        <v>44</v>
      </c>
      <c r="E169" s="179">
        <v>0.11363636363636363</v>
      </c>
      <c r="F169" s="12">
        <f t="shared" si="32"/>
        <v>0.11363636363636363</v>
      </c>
      <c r="G169" s="15">
        <f>IF(B169='Unit list'!$D$1,'7procesess'!D169,-1)</f>
        <v>-1</v>
      </c>
      <c r="H169" s="12">
        <f>IF(B169='Unit list'!$D$1,'7procesess'!F169,1.1)</f>
        <v>1.1000000000000001</v>
      </c>
      <c r="I169" s="15">
        <f>IF(A169='Unit list'!$A$1,'7procesess'!D169,-1)</f>
        <v>-1</v>
      </c>
      <c r="J169" s="12">
        <f>IF(A169='Unit list'!$A$1,'7procesess'!F169,1.1)</f>
        <v>1.1000000000000001</v>
      </c>
      <c r="K169" s="16"/>
      <c r="L169" s="11">
        <f t="shared" si="31"/>
        <v>167</v>
      </c>
      <c r="M169" s="17">
        <f t="shared" si="26"/>
        <v>167</v>
      </c>
      <c r="N169" s="18">
        <f t="shared" si="27"/>
        <v>0.28486974173947999</v>
      </c>
      <c r="O169" s="18">
        <f t="shared" si="28"/>
        <v>0.431304026746262</v>
      </c>
      <c r="P169" s="18">
        <f t="shared" si="29"/>
        <v>0.25333924469624913</v>
      </c>
      <c r="Q169" s="18">
        <f t="shared" si="30"/>
        <v>0.47101155808672962</v>
      </c>
      <c r="R169" s="273">
        <f t="shared" si="33"/>
        <v>0.35469090362803279</v>
      </c>
      <c r="W169" s="273"/>
    </row>
    <row r="170" spans="1:23" x14ac:dyDescent="0.25">
      <c r="A170" t="s">
        <v>871</v>
      </c>
      <c r="B170" s="3" t="str">
        <f>VLOOKUP($A170,'Unit list'!$B$4:$D$176,3,0)</f>
        <v>North West</v>
      </c>
      <c r="C170" s="291">
        <f t="shared" si="23"/>
        <v>31</v>
      </c>
      <c r="D170" s="15">
        <v>52</v>
      </c>
      <c r="E170" s="179">
        <v>0.59615384615384615</v>
      </c>
      <c r="F170" s="12">
        <f t="shared" si="32"/>
        <v>0.59615384615384615</v>
      </c>
      <c r="G170" s="15">
        <f>IF(B170='Unit list'!$D$1,'7procesess'!D170,-1)</f>
        <v>-1</v>
      </c>
      <c r="H170" s="12">
        <f>IF(B170='Unit list'!$D$1,'7procesess'!F170,1.1)</f>
        <v>1.1000000000000001</v>
      </c>
      <c r="I170" s="15">
        <f>IF(A170='Unit list'!$A$1,'7procesess'!D170,-1)</f>
        <v>-1</v>
      </c>
      <c r="J170" s="12">
        <f>IF(A170='Unit list'!$A$1,'7procesess'!F170,1.1)</f>
        <v>1.1000000000000001</v>
      </c>
      <c r="K170" s="16"/>
      <c r="L170" s="11">
        <f t="shared" si="31"/>
        <v>168</v>
      </c>
      <c r="M170" s="17">
        <f t="shared" si="26"/>
        <v>168</v>
      </c>
      <c r="N170" s="18">
        <f t="shared" si="27"/>
        <v>0.28506360918293905</v>
      </c>
      <c r="O170" s="18">
        <f t="shared" si="28"/>
        <v>0.43107067030887586</v>
      </c>
      <c r="P170" s="18">
        <f t="shared" si="29"/>
        <v>0.25360618748092673</v>
      </c>
      <c r="Q170" s="18">
        <f t="shared" si="30"/>
        <v>0.4706600775913774</v>
      </c>
      <c r="R170" s="273">
        <f t="shared" si="33"/>
        <v>0.35469090362803279</v>
      </c>
      <c r="W170" s="273"/>
    </row>
    <row r="171" spans="1:23" x14ac:dyDescent="0.25">
      <c r="A171" t="s">
        <v>872</v>
      </c>
      <c r="B171" s="3" t="str">
        <f>VLOOKUP($A171,'Unit list'!$B$4:$D$176,3,0)</f>
        <v>London and South East</v>
      </c>
      <c r="C171" s="182">
        <f t="shared" si="23"/>
        <v>12</v>
      </c>
      <c r="D171" s="15">
        <v>129</v>
      </c>
      <c r="E171" s="179">
        <v>9.3023255813953487E-2</v>
      </c>
      <c r="F171" s="12">
        <f t="shared" si="32"/>
        <v>9.3023255813953487E-2</v>
      </c>
      <c r="G171" s="15">
        <f>IF(B171='Unit list'!$D$1,'7procesess'!D171,-1)</f>
        <v>-1</v>
      </c>
      <c r="H171" s="12">
        <f>IF(B171='Unit list'!$D$1,'7procesess'!F171,1.1)</f>
        <v>1.1000000000000001</v>
      </c>
      <c r="I171" s="15">
        <f>IF(A171='Unit list'!$A$1,'7procesess'!D171,-1)</f>
        <v>-1</v>
      </c>
      <c r="J171" s="12">
        <f>IF(A171='Unit list'!$A$1,'7procesess'!F171,1.1)</f>
        <v>1.1000000000000001</v>
      </c>
      <c r="K171" s="16"/>
      <c r="L171" s="11">
        <f t="shared" si="31"/>
        <v>169</v>
      </c>
      <c r="M171" s="17">
        <f t="shared" si="26"/>
        <v>169</v>
      </c>
      <c r="N171" s="18">
        <f t="shared" si="27"/>
        <v>0.28525584609945714</v>
      </c>
      <c r="O171" s="18">
        <f t="shared" si="28"/>
        <v>0.43083940092833001</v>
      </c>
      <c r="P171" s="18">
        <f t="shared" si="29"/>
        <v>0.25387098449591011</v>
      </c>
      <c r="Q171" s="18">
        <f t="shared" si="30"/>
        <v>0.47031169236035486</v>
      </c>
      <c r="R171" s="273">
        <f t="shared" si="33"/>
        <v>0.35469090362803279</v>
      </c>
      <c r="W171" s="273"/>
    </row>
    <row r="172" spans="1:23" x14ac:dyDescent="0.25">
      <c r="A172" t="s">
        <v>873</v>
      </c>
      <c r="B172" s="3" t="str">
        <f>VLOOKUP($A172,'Unit list'!$B$4:$D$176,3,0)</f>
        <v>North West</v>
      </c>
      <c r="C172" s="182">
        <f t="shared" si="23"/>
        <v>43</v>
      </c>
      <c r="D172" s="15">
        <v>144</v>
      </c>
      <c r="E172" s="179">
        <v>0.2986111111111111</v>
      </c>
      <c r="F172" s="12">
        <f t="shared" si="32"/>
        <v>0.2986111111111111</v>
      </c>
      <c r="G172" s="15">
        <f>IF(B172='Unit list'!$D$1,'7procesess'!D172,-1)</f>
        <v>-1</v>
      </c>
      <c r="H172" s="12">
        <f>IF(B172='Unit list'!$D$1,'7procesess'!F172,1.1)</f>
        <v>1.1000000000000001</v>
      </c>
      <c r="I172" s="15">
        <f>IF(A172='Unit list'!$A$1,'7procesess'!D172,-1)</f>
        <v>-1</v>
      </c>
      <c r="J172" s="12">
        <f>IF(A172='Unit list'!$A$1,'7procesess'!F172,1.1)</f>
        <v>1.1000000000000001</v>
      </c>
      <c r="K172" s="16"/>
      <c r="L172" s="11">
        <f t="shared" si="31"/>
        <v>170</v>
      </c>
      <c r="M172" s="17">
        <f t="shared" si="26"/>
        <v>170</v>
      </c>
      <c r="N172" s="18">
        <f t="shared" si="27"/>
        <v>0.28544647535556189</v>
      </c>
      <c r="O172" s="18">
        <f t="shared" si="28"/>
        <v>0.43061018786672467</v>
      </c>
      <c r="P172" s="18">
        <f t="shared" si="29"/>
        <v>0.25413366459272857</v>
      </c>
      <c r="Q172" s="18">
        <f t="shared" si="30"/>
        <v>0.46996635763493338</v>
      </c>
      <c r="R172" s="273">
        <f t="shared" si="33"/>
        <v>0.35469090362803279</v>
      </c>
      <c r="W172" s="273"/>
    </row>
    <row r="173" spans="1:23" x14ac:dyDescent="0.25">
      <c r="A173" t="s">
        <v>874</v>
      </c>
      <c r="B173" s="3" t="str">
        <f>VLOOKUP($A173,'Unit list'!$B$4:$D$176,3,0)</f>
        <v>South Central</v>
      </c>
      <c r="C173" s="182">
        <f t="shared" si="23"/>
        <v>45</v>
      </c>
      <c r="D173" s="15">
        <v>133</v>
      </c>
      <c r="E173" s="179">
        <v>0.33834586466165412</v>
      </c>
      <c r="F173" s="12">
        <f t="shared" si="32"/>
        <v>0.33834586466165412</v>
      </c>
      <c r="G173" s="15">
        <f>IF(B173='Unit list'!$D$1,'7procesess'!D173,-1)</f>
        <v>-1</v>
      </c>
      <c r="H173" s="12">
        <f>IF(B173='Unit list'!$D$1,'7procesess'!F173,1.1)</f>
        <v>1.1000000000000001</v>
      </c>
      <c r="I173" s="15">
        <f>IF(A173='Unit list'!$A$1,'7procesess'!D173,-1)</f>
        <v>-1</v>
      </c>
      <c r="J173" s="12">
        <f>IF(A173='Unit list'!$A$1,'7procesess'!F173,1.1)</f>
        <v>1.1000000000000001</v>
      </c>
      <c r="K173" s="16"/>
      <c r="L173" s="11">
        <f t="shared" si="31"/>
        <v>171</v>
      </c>
      <c r="M173" s="17">
        <f t="shared" si="26"/>
        <v>171</v>
      </c>
      <c r="N173" s="18">
        <f t="shared" si="27"/>
        <v>0.28563551936979503</v>
      </c>
      <c r="O173" s="18">
        <f t="shared" si="28"/>
        <v>0.43038300101406701</v>
      </c>
      <c r="P173" s="18">
        <f t="shared" si="29"/>
        <v>0.25439425607995386</v>
      </c>
      <c r="Q173" s="18">
        <f t="shared" si="30"/>
        <v>0.46962402955270055</v>
      </c>
      <c r="R173" s="273">
        <f t="shared" si="33"/>
        <v>0.35469090362803279</v>
      </c>
      <c r="W173" s="273"/>
    </row>
    <row r="174" spans="1:23" x14ac:dyDescent="0.25">
      <c r="A174" t="s">
        <v>875</v>
      </c>
      <c r="B174" s="3" t="str">
        <f>VLOOKUP($A174,'Unit list'!$B$4:$D$176,3,0)</f>
        <v>West Midlands</v>
      </c>
      <c r="C174" s="182">
        <f t="shared" si="23"/>
        <v>0</v>
      </c>
      <c r="D174" s="15">
        <v>78</v>
      </c>
      <c r="E174" s="179">
        <v>0</v>
      </c>
      <c r="F174" s="12">
        <f t="shared" si="32"/>
        <v>0</v>
      </c>
      <c r="G174" s="15">
        <f>IF(B174='Unit list'!$D$1,'7procesess'!D174,-1)</f>
        <v>-1</v>
      </c>
      <c r="H174" s="12">
        <f>IF(B174='Unit list'!$D$1,'7procesess'!F174,1.1)</f>
        <v>1.1000000000000001</v>
      </c>
      <c r="I174" s="15">
        <f>IF(A174='Unit list'!$A$1,'7procesess'!D174,-1)</f>
        <v>-1</v>
      </c>
      <c r="J174" s="12">
        <f>IF(A174='Unit list'!$A$1,'7procesess'!F174,1.1)</f>
        <v>1.1000000000000001</v>
      </c>
      <c r="K174" s="16"/>
      <c r="L174" s="11">
        <f t="shared" si="31"/>
        <v>172</v>
      </c>
      <c r="M174" s="17">
        <f t="shared" si="26"/>
        <v>172</v>
      </c>
      <c r="N174" s="18">
        <f t="shared" si="27"/>
        <v>0.28582300012395934</v>
      </c>
      <c r="O174" s="18">
        <f t="shared" si="28"/>
        <v>0.43015781087191218</v>
      </c>
      <c r="P174" s="18">
        <f t="shared" si="29"/>
        <v>0.2546527867363117</v>
      </c>
      <c r="Q174" s="18">
        <f t="shared" si="30"/>
        <v>0.46928466512469003</v>
      </c>
      <c r="R174" s="273">
        <f t="shared" si="33"/>
        <v>0.35469090362803279</v>
      </c>
      <c r="W174" s="273"/>
    </row>
    <row r="175" spans="1:23" x14ac:dyDescent="0.25">
      <c r="A175" t="s">
        <v>876</v>
      </c>
      <c r="B175" s="3" t="str">
        <f>VLOOKUP($A175,'Unit list'!$B$4:$D$176,3,0)</f>
        <v>South West</v>
      </c>
      <c r="C175" s="182">
        <f t="shared" si="23"/>
        <v>37</v>
      </c>
      <c r="D175" s="15">
        <v>124</v>
      </c>
      <c r="E175" s="179">
        <v>0.29838709677419356</v>
      </c>
      <c r="F175" s="12">
        <f t="shared" si="32"/>
        <v>0.29838709677419356</v>
      </c>
      <c r="G175" s="15">
        <f>IF(B175='Unit list'!$D$1,'7procesess'!D175,-1)</f>
        <v>-1</v>
      </c>
      <c r="H175" s="12">
        <f>IF(B175='Unit list'!$D$1,'7procesess'!F175,1.1)</f>
        <v>1.1000000000000001</v>
      </c>
      <c r="I175" s="15">
        <f>IF(A175='Unit list'!$A$1,'7procesess'!D175,-1)</f>
        <v>-1</v>
      </c>
      <c r="J175" s="12">
        <f>IF(A175='Unit list'!$A$1,'7procesess'!F175,1.1)</f>
        <v>1.1000000000000001</v>
      </c>
      <c r="K175" s="16"/>
      <c r="L175" s="11">
        <f t="shared" si="31"/>
        <v>173</v>
      </c>
      <c r="M175" s="17">
        <f t="shared" si="26"/>
        <v>173</v>
      </c>
      <c r="N175" s="18">
        <f t="shared" si="27"/>
        <v>0.28600893917402193</v>
      </c>
      <c r="O175" s="18">
        <f t="shared" si="28"/>
        <v>0.42993458853752259</v>
      </c>
      <c r="P175" s="18">
        <f t="shared" si="29"/>
        <v>0.25490928382340677</v>
      </c>
      <c r="Q175" s="18">
        <f t="shared" si="30"/>
        <v>0.46894822221322163</v>
      </c>
      <c r="R175" s="273">
        <f t="shared" si="33"/>
        <v>0.35469090362803279</v>
      </c>
      <c r="W175" s="273"/>
    </row>
    <row r="176" spans="1:23" x14ac:dyDescent="0.25">
      <c r="B176" s="19"/>
      <c r="K176" s="16"/>
      <c r="L176" s="11">
        <f t="shared" si="31"/>
        <v>174</v>
      </c>
      <c r="M176" s="17">
        <f t="shared" si="26"/>
        <v>174</v>
      </c>
      <c r="N176" s="18">
        <f t="shared" si="27"/>
        <v>0.28619335766068615</v>
      </c>
      <c r="O176" s="18">
        <f t="shared" si="28"/>
        <v>0.42971330568852339</v>
      </c>
      <c r="P176" s="18">
        <f t="shared" si="29"/>
        <v>0.25516377409807578</v>
      </c>
      <c r="Q176" s="18">
        <f t="shared" si="30"/>
        <v>0.46861465951042036</v>
      </c>
      <c r="R176" s="273">
        <f t="shared" si="33"/>
        <v>0.35469090362803279</v>
      </c>
    </row>
    <row r="177" spans="2:18" x14ac:dyDescent="0.25">
      <c r="B177" s="19"/>
      <c r="E177" s="179" t="str">
        <f>IF(VLOOKUP('Unit list'!$A$1,'7procesess'!$A$3:$F$175,6,0)=1.1,"less than five",F177&amp;"% of")</f>
        <v>14.5% of</v>
      </c>
      <c r="F177" s="141">
        <f>ROUND(VLOOKUP('Unit list'!$A$1,'7procesess'!$A$3:$F$175,6,0)*100,1)</f>
        <v>14.5</v>
      </c>
      <c r="G177" s="12" t="str">
        <f>IF(VLOOKUP('Unit list'!$A$1,'7procesess'!$A$3:$F$175,6,0)=1.1,"cannot be reported due to small numbers.","similar to England and Wales.")</f>
        <v>similar to England and Wales.</v>
      </c>
      <c r="H177" s="141"/>
      <c r="K177" s="16"/>
      <c r="L177" s="11">
        <f t="shared" si="31"/>
        <v>175</v>
      </c>
      <c r="M177" s="17">
        <f t="shared" si="26"/>
        <v>175</v>
      </c>
      <c r="N177" s="18">
        <f t="shared" si="27"/>
        <v>0.28637627631964391</v>
      </c>
      <c r="O177" s="18">
        <f t="shared" si="28"/>
        <v>0.42949393456803914</v>
      </c>
      <c r="P177" s="18">
        <f t="shared" si="29"/>
        <v>0.25541628382438114</v>
      </c>
      <c r="Q177" s="18">
        <f t="shared" si="30"/>
        <v>0.46828393651739475</v>
      </c>
      <c r="R177" s="273">
        <f t="shared" si="33"/>
        <v>0.35469090362803279</v>
      </c>
    </row>
    <row r="178" spans="2:18" x14ac:dyDescent="0.25">
      <c r="E178" s="179" t="str">
        <f>IF(ISERROR(C178/D178),"",C178/D178)</f>
        <v/>
      </c>
      <c r="L178" s="11">
        <f t="shared" si="31"/>
        <v>176</v>
      </c>
      <c r="M178" s="17">
        <f t="shared" si="26"/>
        <v>176</v>
      </c>
      <c r="N178" s="18">
        <f t="shared" si="27"/>
        <v>0.28655771549151982</v>
      </c>
      <c r="O178" s="18">
        <f t="shared" si="28"/>
        <v>0.42927644797029096</v>
      </c>
      <c r="P178" s="18">
        <f t="shared" si="29"/>
        <v>0.25566683878525637</v>
      </c>
      <c r="Q178" s="18">
        <f t="shared" si="30"/>
        <v>0.46795601352404748</v>
      </c>
      <c r="R178" s="273">
        <f t="shared" si="33"/>
        <v>0.35469090362803279</v>
      </c>
    </row>
    <row r="179" spans="2:18" x14ac:dyDescent="0.25">
      <c r="C179" s="11">
        <f t="shared" ref="C179" si="34">D179*E179</f>
        <v>4721.6453090963723</v>
      </c>
      <c r="D179" s="20">
        <v>13312</v>
      </c>
      <c r="E179" s="244">
        <v>0.35469090362803279</v>
      </c>
      <c r="L179" s="11">
        <f t="shared" si="31"/>
        <v>177</v>
      </c>
      <c r="M179" s="17">
        <f t="shared" si="26"/>
        <v>177</v>
      </c>
      <c r="N179" s="18">
        <f t="shared" si="27"/>
        <v>0.28673769513151781</v>
      </c>
      <c r="O179" s="18">
        <f t="shared" si="28"/>
        <v>0.42906081922663974</v>
      </c>
      <c r="P179" s="18">
        <f t="shared" si="29"/>
        <v>0.25591546429381712</v>
      </c>
      <c r="Q179" s="18">
        <f t="shared" si="30"/>
        <v>0.46763085158949685</v>
      </c>
      <c r="R179" s="273">
        <f t="shared" si="33"/>
        <v>0.35469090362803279</v>
      </c>
    </row>
    <row r="180" spans="2:18" x14ac:dyDescent="0.25">
      <c r="L180" s="11">
        <f t="shared" si="31"/>
        <v>178</v>
      </c>
      <c r="M180" s="17">
        <f t="shared" si="26"/>
        <v>178</v>
      </c>
      <c r="N180" s="18">
        <f t="shared" si="27"/>
        <v>0.28691623481878187</v>
      </c>
      <c r="O180" s="18">
        <f t="shared" si="28"/>
        <v>0.42884702219205778</v>
      </c>
      <c r="P180" s="18">
        <f t="shared" si="29"/>
        <v>0.25616218520434769</v>
      </c>
      <c r="Q180" s="18">
        <f t="shared" si="30"/>
        <v>0.46730841252308902</v>
      </c>
      <c r="R180" s="273">
        <f t="shared" si="33"/>
        <v>0.35469090362803279</v>
      </c>
    </row>
    <row r="181" spans="2:18" x14ac:dyDescent="0.25">
      <c r="D181" s="11">
        <f>MAX(D2:D177)</f>
        <v>235</v>
      </c>
      <c r="E181" s="181">
        <f>COUNTIF(E3:E177,0)</f>
        <v>15</v>
      </c>
      <c r="F181" s="15"/>
      <c r="G181" s="15"/>
      <c r="H181" s="15"/>
      <c r="I181" s="15"/>
      <c r="J181" s="15"/>
      <c r="L181" s="11">
        <f t="shared" si="31"/>
        <v>179</v>
      </c>
      <c r="M181" s="17">
        <f t="shared" si="26"/>
        <v>179</v>
      </c>
      <c r="N181" s="18">
        <f t="shared" si="27"/>
        <v>0.28709335376547823</v>
      </c>
      <c r="O181" s="18">
        <f t="shared" si="28"/>
        <v>0.42863503123201396</v>
      </c>
      <c r="P181" s="18">
        <f t="shared" si="29"/>
        <v>0.25640702592297393</v>
      </c>
      <c r="Q181" s="18">
        <f t="shared" si="30"/>
        <v>0.46698865886597646</v>
      </c>
      <c r="R181" s="273">
        <f t="shared" si="33"/>
        <v>0.35469090362803279</v>
      </c>
    </row>
    <row r="182" spans="2:18" x14ac:dyDescent="0.25">
      <c r="L182" s="11">
        <f t="shared" si="31"/>
        <v>180</v>
      </c>
      <c r="M182" s="17">
        <f t="shared" si="26"/>
        <v>180</v>
      </c>
      <c r="N182" s="18">
        <f t="shared" si="27"/>
        <v>0.2872690708256127</v>
      </c>
      <c r="O182" s="18">
        <f t="shared" si="28"/>
        <v>0.42842482120975772</v>
      </c>
      <c r="P182" s="18">
        <f t="shared" si="29"/>
        <v>0.25665001041803454</v>
      </c>
      <c r="Q182" s="18">
        <f t="shared" si="30"/>
        <v>0.46667155387324694</v>
      </c>
      <c r="R182" s="273">
        <f t="shared" si="33"/>
        <v>0.35469090362803279</v>
      </c>
    </row>
    <row r="183" spans="2:18" x14ac:dyDescent="0.25">
      <c r="D183" s="20">
        <f>MAX(D3:D177)</f>
        <v>235</v>
      </c>
      <c r="E183" s="179">
        <f>MAX(E3:E177)</f>
        <v>0.9555555555555556</v>
      </c>
      <c r="L183" s="11">
        <f t="shared" si="31"/>
        <v>181</v>
      </c>
      <c r="M183" s="17">
        <f t="shared" si="26"/>
        <v>181</v>
      </c>
      <c r="N183" s="18">
        <f t="shared" si="27"/>
        <v>0.28744340450358785</v>
      </c>
      <c r="O183" s="18">
        <f t="shared" si="28"/>
        <v>0.428216367473987</v>
      </c>
      <c r="P183" s="18">
        <f t="shared" si="29"/>
        <v>0.25689116223015895</v>
      </c>
      <c r="Q183" s="18">
        <f t="shared" si="30"/>
        <v>0.46635706149657991</v>
      </c>
      <c r="R183" s="273">
        <f t="shared" si="33"/>
        <v>0.35469090362803279</v>
      </c>
    </row>
    <row r="184" spans="2:18" x14ac:dyDescent="0.25">
      <c r="L184" s="11">
        <f t="shared" si="31"/>
        <v>182</v>
      </c>
      <c r="M184" s="17">
        <f t="shared" si="26"/>
        <v>182</v>
      </c>
      <c r="N184" s="18">
        <f t="shared" si="27"/>
        <v>0.28761637296251302</v>
      </c>
      <c r="O184" s="18">
        <f t="shared" si="28"/>
        <v>0.4280096458468875</v>
      </c>
      <c r="P184" s="18">
        <f t="shared" si="29"/>
        <v>0.25713050448206287</v>
      </c>
      <c r="Q184" s="18">
        <f t="shared" si="30"/>
        <v>0.46604514636741595</v>
      </c>
      <c r="R184" s="273">
        <f t="shared" si="33"/>
        <v>0.35469090362803279</v>
      </c>
    </row>
    <row r="185" spans="2:18" x14ac:dyDescent="0.25">
      <c r="E185" s="182"/>
      <c r="F185" s="12" t="s">
        <v>513</v>
      </c>
      <c r="L185" s="11">
        <f t="shared" si="31"/>
        <v>183</v>
      </c>
      <c r="M185" s="17">
        <f t="shared" si="26"/>
        <v>183</v>
      </c>
      <c r="N185" s="18">
        <f t="shared" si="27"/>
        <v>0.28778799403227218</v>
      </c>
      <c r="O185" s="18">
        <f t="shared" si="28"/>
        <v>0.42780463261252905</v>
      </c>
      <c r="P185" s="18">
        <f t="shared" si="29"/>
        <v>0.25736805988807016</v>
      </c>
      <c r="Q185" s="18">
        <f t="shared" si="30"/>
        <v>0.4657357737806172</v>
      </c>
      <c r="R185" s="273">
        <f t="shared" si="33"/>
        <v>0.35469090362803279</v>
      </c>
    </row>
    <row r="186" spans="2:18" x14ac:dyDescent="0.25">
      <c r="E186" s="182" t="s">
        <v>363</v>
      </c>
      <c r="F186" s="15">
        <f>VLOOKUP('Unit list'!$A$1,'7procesess'!$A$3:$F$175,4,0)</f>
        <v>152</v>
      </c>
      <c r="L186" s="11">
        <f t="shared" si="31"/>
        <v>184</v>
      </c>
      <c r="M186" s="17">
        <f t="shared" si="26"/>
        <v>184</v>
      </c>
      <c r="N186" s="18">
        <f t="shared" si="27"/>
        <v>0.28795828521736122</v>
      </c>
      <c r="O186" s="18">
        <f t="shared" si="28"/>
        <v>0.42760130450560757</v>
      </c>
      <c r="P186" s="18">
        <f t="shared" si="29"/>
        <v>0.25760385076337067</v>
      </c>
      <c r="Q186" s="18">
        <f t="shared" si="30"/>
        <v>0.46542890967860601</v>
      </c>
      <c r="R186" s="273">
        <f t="shared" si="33"/>
        <v>0.35469090362803279</v>
      </c>
    </row>
    <row r="187" spans="2:18" x14ac:dyDescent="0.25">
      <c r="E187" s="182" t="s">
        <v>511</v>
      </c>
      <c r="F187" s="12">
        <f>VLOOKUP($F$186,$L$3:$Q$247,5,0)</f>
        <v>0.2490561609124512</v>
      </c>
      <c r="L187" s="11">
        <f t="shared" si="31"/>
        <v>185</v>
      </c>
      <c r="M187" s="17">
        <f t="shared" si="26"/>
        <v>185</v>
      </c>
      <c r="N187" s="18">
        <f t="shared" si="27"/>
        <v>0.28812726370449931</v>
      </c>
      <c r="O187" s="18">
        <f t="shared" si="28"/>
        <v>0.4273996387005195</v>
      </c>
      <c r="P187" s="18">
        <f t="shared" si="29"/>
        <v>0.2578378990330214</v>
      </c>
      <c r="Q187" s="18">
        <f t="shared" si="30"/>
        <v>0.46512452063596216</v>
      </c>
      <c r="R187" s="273">
        <f t="shared" si="33"/>
        <v>0.35469090362803279</v>
      </c>
    </row>
    <row r="188" spans="2:18" x14ac:dyDescent="0.25">
      <c r="E188" s="182" t="s">
        <v>512</v>
      </c>
      <c r="F188" s="12">
        <f>VLOOKUP($F$186,$L$3:$Q$247,6,0)</f>
        <v>0.47668867260763537</v>
      </c>
      <c r="L188" s="11">
        <f t="shared" si="31"/>
        <v>186</v>
      </c>
      <c r="M188" s="17">
        <f t="shared" si="26"/>
        <v>186</v>
      </c>
      <c r="N188" s="18">
        <f t="shared" si="27"/>
        <v>0.28829494637002423</v>
      </c>
      <c r="O188" s="18">
        <f t="shared" si="28"/>
        <v>0.42719961280075869</v>
      </c>
      <c r="P188" s="18">
        <f t="shared" si="29"/>
        <v>0.25807022624070142</v>
      </c>
      <c r="Q188" s="18">
        <f t="shared" si="30"/>
        <v>0.46482257384446563</v>
      </c>
      <c r="R188" s="273">
        <f t="shared" si="33"/>
        <v>0.35469090362803279</v>
      </c>
    </row>
    <row r="189" spans="2:18" x14ac:dyDescent="0.25">
      <c r="L189" s="11">
        <f t="shared" si="31"/>
        <v>187</v>
      </c>
      <c r="M189" s="17">
        <f t="shared" si="26"/>
        <v>187</v>
      </c>
      <c r="N189" s="18">
        <f t="shared" si="27"/>
        <v>0.28846134978707783</v>
      </c>
      <c r="O189" s="18">
        <f t="shared" si="28"/>
        <v>0.42700120482862247</v>
      </c>
      <c r="P189" s="18">
        <f t="shared" si="29"/>
        <v>0.25830085355722604</v>
      </c>
      <c r="Q189" s="18">
        <f t="shared" si="30"/>
        <v>0.46452303709856746</v>
      </c>
      <c r="R189" s="273">
        <f t="shared" si="33"/>
        <v>0.35469090362803279</v>
      </c>
    </row>
    <row r="190" spans="2:18" x14ac:dyDescent="0.25">
      <c r="F190" s="12" t="str">
        <f>IF(VLOOKUP('Unit list'!$A$1,'7procesess'!$A$3:$F$175,6,0)=1.1,"cannot be reported due to small numbers.",IF(VLOOKUP('Unit list'!$A$1,'7procesess'!$A$3:$F$175,6,0)&lt;F187,"is lower than the national figure for England and Wales.",IF(VLOOKUP('Unit list'!$A$1,'7procesess'!$A$3:$F$175,6,0)&gt;F188,"is higher than the national figure for England and Wales.","is similar to the national figure for England and Wales.")))</f>
        <v>is lower than the national figure for England and Wales.</v>
      </c>
      <c r="L190" s="11">
        <f t="shared" si="31"/>
        <v>188</v>
      </c>
      <c r="M190" s="17">
        <f t="shared" si="26"/>
        <v>188</v>
      </c>
      <c r="N190" s="18">
        <f t="shared" si="27"/>
        <v>0.28862649023258924</v>
      </c>
      <c r="O190" s="18">
        <f t="shared" si="28"/>
        <v>0.42680439321521857</v>
      </c>
      <c r="P190" s="18">
        <f t="shared" si="29"/>
        <v>0.25852980178883028</v>
      </c>
      <c r="Q190" s="18">
        <f t="shared" si="30"/>
        <v>0.46422587878127675</v>
      </c>
      <c r="R190" s="273">
        <f t="shared" si="33"/>
        <v>0.35469090362803279</v>
      </c>
    </row>
    <row r="191" spans="2:18" x14ac:dyDescent="0.25">
      <c r="L191" s="11">
        <f t="shared" si="31"/>
        <v>189</v>
      </c>
      <c r="M191" s="17">
        <f t="shared" si="26"/>
        <v>189</v>
      </c>
      <c r="N191" s="18">
        <f t="shared" si="27"/>
        <v>0.28879038369406124</v>
      </c>
      <c r="O191" s="18">
        <f t="shared" si="28"/>
        <v>0.42660915679076034</v>
      </c>
      <c r="P191" s="18">
        <f t="shared" si="29"/>
        <v>0.25875709138522723</v>
      </c>
      <c r="Q191" s="18">
        <f t="shared" si="30"/>
        <v>0.46393106785044708</v>
      </c>
      <c r="R191" s="273">
        <f t="shared" si="33"/>
        <v>0.35469090362803279</v>
      </c>
    </row>
    <row r="192" spans="2:18" x14ac:dyDescent="0.25">
      <c r="L192" s="11">
        <f t="shared" si="31"/>
        <v>190</v>
      </c>
      <c r="M192" s="17">
        <f t="shared" si="26"/>
        <v>190</v>
      </c>
      <c r="N192" s="18">
        <f t="shared" si="27"/>
        <v>0.28895304587616893</v>
      </c>
      <c r="O192" s="18">
        <f t="shared" si="28"/>
        <v>0.42641547477514297</v>
      </c>
      <c r="P192" s="18">
        <f t="shared" si="29"/>
        <v>0.25898274244745018</v>
      </c>
      <c r="Q192" s="18">
        <f t="shared" si="30"/>
        <v>0.46363857382545209</v>
      </c>
      <c r="R192" s="273">
        <f t="shared" si="33"/>
        <v>0.35469090362803279</v>
      </c>
    </row>
    <row r="193" spans="12:18" x14ac:dyDescent="0.25">
      <c r="L193" s="11">
        <f t="shared" si="31"/>
        <v>191</v>
      </c>
      <c r="M193" s="17">
        <f t="shared" si="26"/>
        <v>191</v>
      </c>
      <c r="N193" s="18">
        <f t="shared" si="27"/>
        <v>0.28911449220717328</v>
      </c>
      <c r="O193" s="18">
        <f t="shared" si="28"/>
        <v>0.42622332676878832</v>
      </c>
      <c r="P193" s="18">
        <f t="shared" si="29"/>
        <v>0.25920677473548298</v>
      </c>
      <c r="Q193" s="18">
        <f t="shared" si="30"/>
        <v>0.46334836677423458</v>
      </c>
      <c r="R193" s="273">
        <f t="shared" si="33"/>
        <v>0.35469090362803279</v>
      </c>
    </row>
    <row r="194" spans="12:18" x14ac:dyDescent="0.25">
      <c r="L194" s="11">
        <f t="shared" si="31"/>
        <v>192</v>
      </c>
      <c r="M194" s="17">
        <f t="shared" si="26"/>
        <v>192</v>
      </c>
      <c r="N194" s="18">
        <f t="shared" si="27"/>
        <v>0.28927473784515895</v>
      </c>
      <c r="O194" s="18">
        <f t="shared" si="28"/>
        <v>0.42603269274375272</v>
      </c>
      <c r="P194" s="18">
        <f t="shared" si="29"/>
        <v>0.25942920767568878</v>
      </c>
      <c r="Q194" s="18">
        <f t="shared" si="30"/>
        <v>0.46306041730071879</v>
      </c>
      <c r="R194" s="273">
        <f t="shared" si="33"/>
        <v>0.35469090362803279</v>
      </c>
    </row>
    <row r="195" spans="12:18" x14ac:dyDescent="0.25">
      <c r="L195" s="11">
        <f t="shared" si="31"/>
        <v>193</v>
      </c>
      <c r="M195" s="17">
        <f t="shared" si="26"/>
        <v>193</v>
      </c>
      <c r="N195" s="18">
        <f t="shared" si="27"/>
        <v>0.28943379768409982</v>
      </c>
      <c r="O195" s="18">
        <f t="shared" si="28"/>
        <v>0.4258435530350847</v>
      </c>
      <c r="P195" s="18">
        <f t="shared" si="29"/>
        <v>0.25965006036803973</v>
      </c>
      <c r="Q195" s="18">
        <f t="shared" si="30"/>
        <v>0.46277469653257208</v>
      </c>
      <c r="R195" s="273">
        <f t="shared" si="33"/>
        <v>0.35469090362803279</v>
      </c>
    </row>
    <row r="196" spans="12:18" x14ac:dyDescent="0.25">
      <c r="L196" s="11">
        <f t="shared" si="31"/>
        <v>194</v>
      </c>
      <c r="M196" s="17">
        <f t="shared" ref="M196:M247" si="35">IF(L196&gt;MAX($D$3:$D$174)+10,"",L196)</f>
        <v>194</v>
      </c>
      <c r="N196" s="18">
        <f t="shared" ref="N196:N247" si="36">(2*($M196*$R196)+NORMSINV((100+95.44)/200)^2-NORMSINV((100+95.44)/200)*SQRT(NORMSINV((100+95.44)/200)^2+4*($M196*$R196)*(1-$R196)))/2/($M196+NORMSINV((100+95.44)/200)^2)</f>
        <v>0.28959168635975929</v>
      </c>
      <c r="O196" s="18">
        <f t="shared" ref="O196:O247" si="37">(2*($M196*$R196)+NORMSINV((100+95.44)/200)^2+NORMSINV((100+95.44)/200)*SQRT(NORMSINV((100+95.44)/200)^2+4*($M196*$R196)*(1-$R196)))/2/($M196+NORMSINV((100+95.44)/200)^2)</f>
        <v>0.42565588833242901</v>
      </c>
      <c r="P196" s="18">
        <f t="shared" ref="P196:P247" si="38">(2*($M196*$R196)+NORMSINV((100+99.74)/200)^2-NORMSINV((100+99.74)/200)*SQRT(NORMSINV((100+99.74)/200)^2+4*($M196*$R196)*(1-$R196)))/2/($M196+NORMSINV((100+99.74)/200)^2)</f>
        <v>0.25986935159315666</v>
      </c>
      <c r="Q196" s="18">
        <f t="shared" ref="Q196:Q247" si="39">(2*($M196*$R196)+NORMSINV((100+99.74)/200)^2+NORMSINV((100+99.74)/200)*SQRT(NORMSINV((100+99.74)/200)^2+4*($M196*$R196)*(1-$R196)))/2/($M196+NORMSINV((100+99.74)/200)^2)</f>
        <v>0.46249117610930707</v>
      </c>
      <c r="R196" s="273">
        <f t="shared" si="33"/>
        <v>0.35469090362803279</v>
      </c>
    </row>
    <row r="197" spans="12:18" x14ac:dyDescent="0.25">
      <c r="L197" s="11">
        <f t="shared" si="31"/>
        <v>195</v>
      </c>
      <c r="M197" s="17">
        <f t="shared" si="35"/>
        <v>195</v>
      </c>
      <c r="N197" s="18">
        <f t="shared" si="36"/>
        <v>0.28974841825542946</v>
      </c>
      <c r="O197" s="18">
        <f t="shared" si="37"/>
        <v>0.42546967967186494</v>
      </c>
      <c r="P197" s="18">
        <f t="shared" si="38"/>
        <v>0.2600870998191635</v>
      </c>
      <c r="Q197" s="18">
        <f t="shared" si="39"/>
        <v>0.46220982817071027</v>
      </c>
      <c r="R197" s="273">
        <f t="shared" ref="R197:R259" si="40">IF(M197="","",$E$179)</f>
        <v>0.35469090362803279</v>
      </c>
    </row>
    <row r="198" spans="12:18" x14ac:dyDescent="0.25">
      <c r="L198" s="11">
        <f>L197+1</f>
        <v>196</v>
      </c>
      <c r="M198" s="17">
        <f t="shared" si="35"/>
        <v>196</v>
      </c>
      <c r="N198" s="18">
        <f t="shared" si="36"/>
        <v>0.28990400750751516</v>
      </c>
      <c r="O198" s="18">
        <f t="shared" si="37"/>
        <v>0.42528490842797317</v>
      </c>
      <c r="P198" s="18">
        <f t="shared" si="38"/>
        <v>0.26030332320836186</v>
      </c>
      <c r="Q198" s="18">
        <f t="shared" si="39"/>
        <v>0.46193062534558926</v>
      </c>
      <c r="R198" s="273">
        <f t="shared" si="40"/>
        <v>0.35469090362803279</v>
      </c>
    </row>
    <row r="199" spans="12:18" x14ac:dyDescent="0.25">
      <c r="L199" s="11">
        <f t="shared" ref="L199:L247" si="41">L198+1</f>
        <v>197</v>
      </c>
      <c r="M199" s="17">
        <f t="shared" si="35"/>
        <v>197</v>
      </c>
      <c r="N199" s="18">
        <f t="shared" si="36"/>
        <v>0.2900584680109678</v>
      </c>
      <c r="O199" s="18">
        <f t="shared" si="37"/>
        <v>0.42510155630612345</v>
      </c>
      <c r="P199" s="18">
        <f t="shared" si="38"/>
        <v>0.26051803962373271</v>
      </c>
      <c r="Q199" s="18">
        <f t="shared" si="39"/>
        <v>0.46165354074082626</v>
      </c>
      <c r="R199" s="273">
        <f t="shared" si="40"/>
        <v>0.35469090362803279</v>
      </c>
    </row>
    <row r="200" spans="12:18" x14ac:dyDescent="0.25">
      <c r="L200" s="11">
        <f t="shared" si="41"/>
        <v>198</v>
      </c>
      <c r="M200" s="17">
        <f t="shared" si="35"/>
        <v>198</v>
      </c>
      <c r="N200" s="18">
        <f t="shared" si="36"/>
        <v>0.29021181342457286</v>
      </c>
      <c r="O200" s="18">
        <f t="shared" si="37"/>
        <v>0.4249196053349748</v>
      </c>
      <c r="P200" s="18">
        <f t="shared" si="38"/>
        <v>0.26073126663526824</v>
      </c>
      <c r="Q200" s="18">
        <f t="shared" si="39"/>
        <v>0.46137854793072886</v>
      </c>
      <c r="R200" s="273">
        <f t="shared" si="40"/>
        <v>0.35469090362803279</v>
      </c>
    </row>
    <row r="201" spans="12:18" x14ac:dyDescent="0.25">
      <c r="L201" s="11">
        <f t="shared" si="41"/>
        <v>199</v>
      </c>
      <c r="M201" s="17">
        <f t="shared" si="35"/>
        <v>199</v>
      </c>
      <c r="N201" s="18">
        <f t="shared" si="36"/>
        <v>0.2903640571760972</v>
      </c>
      <c r="O201" s="18">
        <f t="shared" si="37"/>
        <v>0.42473903785918354</v>
      </c>
      <c r="P201" s="18">
        <f t="shared" si="38"/>
        <v>0.26094302152614174</v>
      </c>
      <c r="Q201" s="18">
        <f t="shared" si="39"/>
        <v>0.46110562094667007</v>
      </c>
      <c r="R201" s="273">
        <f t="shared" si="40"/>
        <v>0.35469090362803279</v>
      </c>
    </row>
    <row r="202" spans="12:18" x14ac:dyDescent="0.25">
      <c r="L202" s="11">
        <f t="shared" si="41"/>
        <v>200</v>
      </c>
      <c r="M202" s="17">
        <f t="shared" si="35"/>
        <v>200</v>
      </c>
      <c r="N202" s="18">
        <f t="shared" si="36"/>
        <v>0.29051521246729878</v>
      </c>
      <c r="O202" s="18">
        <f t="shared" si="37"/>
        <v>0.4245598365323095</v>
      </c>
      <c r="P202" s="18">
        <f t="shared" si="38"/>
        <v>0.2611533212987181</v>
      </c>
      <c r="Q202" s="18">
        <f t="shared" si="39"/>
        <v>0.4608347342670045</v>
      </c>
      <c r="R202" s="273">
        <f t="shared" si="40"/>
        <v>0.35469090362803279</v>
      </c>
    </row>
    <row r="203" spans="12:18" x14ac:dyDescent="0.25">
      <c r="L203" s="11">
        <f t="shared" si="41"/>
        <v>201</v>
      </c>
      <c r="M203" s="17">
        <f t="shared" si="35"/>
        <v>201</v>
      </c>
      <c r="N203" s="18">
        <f t="shared" si="36"/>
        <v>0.29066529227880483</v>
      </c>
      <c r="O203" s="18">
        <f t="shared" si="37"/>
        <v>0.42438198430991686</v>
      </c>
      <c r="P203" s="18">
        <f t="shared" si="38"/>
        <v>0.26136218268041134</v>
      </c>
      <c r="Q203" s="18">
        <f t="shared" si="39"/>
        <v>0.46056586280725714</v>
      </c>
      <c r="R203" s="273">
        <f t="shared" si="40"/>
        <v>0.35469090362803279</v>
      </c>
    </row>
    <row r="204" spans="12:18" x14ac:dyDescent="0.25">
      <c r="L204" s="11">
        <f t="shared" si="41"/>
        <v>202</v>
      </c>
      <c r="M204" s="17">
        <f t="shared" si="35"/>
        <v>202</v>
      </c>
      <c r="N204" s="18">
        <f t="shared" si="36"/>
        <v>0.2908143093748613</v>
      </c>
      <c r="O204" s="18">
        <f t="shared" si="37"/>
        <v>0.42420546444286122</v>
      </c>
      <c r="P204" s="18">
        <f t="shared" si="38"/>
        <v>0.26156962212939261</v>
      </c>
      <c r="Q204" s="18">
        <f t="shared" si="39"/>
        <v>0.46029898191057139</v>
      </c>
      <c r="R204" s="273">
        <f t="shared" si="40"/>
        <v>0.35469090362803279</v>
      </c>
    </row>
    <row r="205" spans="12:18" x14ac:dyDescent="0.25">
      <c r="L205" s="11">
        <f t="shared" si="41"/>
        <v>203</v>
      </c>
      <c r="M205" s="17">
        <f t="shared" si="35"/>
        <v>203</v>
      </c>
      <c r="N205" s="18">
        <f t="shared" si="36"/>
        <v>0.29096227630795829</v>
      </c>
      <c r="O205" s="18">
        <f t="shared" si="37"/>
        <v>0.42403026047075848</v>
      </c>
      <c r="P205" s="18">
        <f t="shared" si="38"/>
        <v>0.261775655840154</v>
      </c>
      <c r="Q205" s="18">
        <f t="shared" si="39"/>
        <v>0.46003406733841196</v>
      </c>
      <c r="R205" s="273">
        <f t="shared" si="40"/>
        <v>0.35469090362803279</v>
      </c>
    </row>
    <row r="206" spans="12:18" x14ac:dyDescent="0.25">
      <c r="L206" s="11">
        <f t="shared" si="41"/>
        <v>204</v>
      </c>
      <c r="M206" s="17">
        <f t="shared" si="35"/>
        <v>204</v>
      </c>
      <c r="N206" s="18">
        <f t="shared" si="36"/>
        <v>0.29110920542333452</v>
      </c>
      <c r="O206" s="18">
        <f t="shared" si="37"/>
        <v>0.42385635621562884</v>
      </c>
      <c r="P206" s="18">
        <f t="shared" si="38"/>
        <v>0.26198029974893228</v>
      </c>
      <c r="Q206" s="18">
        <f t="shared" si="39"/>
        <v>0.4597710952615115</v>
      </c>
      <c r="R206" s="273">
        <f t="shared" si="40"/>
        <v>0.35469090362803279</v>
      </c>
    </row>
    <row r="207" spans="12:18" x14ac:dyDescent="0.25">
      <c r="L207" s="11">
        <f t="shared" si="41"/>
        <v>205</v>
      </c>
      <c r="M207" s="17">
        <f t="shared" si="35"/>
        <v>205</v>
      </c>
      <c r="N207" s="18">
        <f t="shared" si="36"/>
        <v>0.29125510886336586</v>
      </c>
      <c r="O207" s="18">
        <f t="shared" si="37"/>
        <v>0.42368373577571078</v>
      </c>
      <c r="P207" s="18">
        <f t="shared" si="38"/>
        <v>0.26218356953899663</v>
      </c>
      <c r="Q207" s="18">
        <f t="shared" si="39"/>
        <v>0.45951004225105674</v>
      </c>
      <c r="R207" s="273">
        <f t="shared" si="40"/>
        <v>0.35469090362803279</v>
      </c>
    </row>
    <row r="208" spans="12:18" x14ac:dyDescent="0.25">
      <c r="L208" s="11">
        <f t="shared" si="41"/>
        <v>206</v>
      </c>
      <c r="M208" s="17">
        <f t="shared" si="35"/>
        <v>206</v>
      </c>
      <c r="N208" s="18">
        <f t="shared" si="36"/>
        <v>0.2913999985718399</v>
      </c>
      <c r="O208" s="18">
        <f t="shared" si="37"/>
        <v>0.42351238351943932</v>
      </c>
      <c r="P208" s="18">
        <f t="shared" si="38"/>
        <v>0.26238548064580342</v>
      </c>
      <c r="Q208" s="18">
        <f t="shared" si="39"/>
        <v>0.45925088527010338</v>
      </c>
      <c r="R208" s="273">
        <f t="shared" si="40"/>
        <v>0.35469090362803279</v>
      </c>
    </row>
    <row r="209" spans="12:18" x14ac:dyDescent="0.25">
      <c r="L209" s="11">
        <f t="shared" si="41"/>
        <v>207</v>
      </c>
      <c r="M209" s="17">
        <f t="shared" si="35"/>
        <v>207</v>
      </c>
      <c r="N209" s="18">
        <f t="shared" si="36"/>
        <v>0.29154388629812145</v>
      </c>
      <c r="O209" s="18">
        <f t="shared" si="37"/>
        <v>0.42334228407958435</v>
      </c>
      <c r="P209" s="18">
        <f t="shared" si="38"/>
        <v>0.26258604826202464</v>
      </c>
      <c r="Q209" s="18">
        <f t="shared" si="39"/>
        <v>0.45899360166521597</v>
      </c>
      <c r="R209" s="273">
        <f t="shared" si="40"/>
        <v>0.35469090362803279</v>
      </c>
    </row>
    <row r="210" spans="12:18" x14ac:dyDescent="0.25">
      <c r="L210" s="11">
        <f t="shared" si="41"/>
        <v>208</v>
      </c>
      <c r="M210" s="17">
        <f t="shared" si="35"/>
        <v>208</v>
      </c>
      <c r="N210" s="18">
        <f t="shared" si="36"/>
        <v>0.29168678360121053</v>
      </c>
      <c r="O210" s="18">
        <f t="shared" si="37"/>
        <v>0.42317342234754296</v>
      </c>
      <c r="P210" s="18">
        <f t="shared" si="38"/>
        <v>0.26278528734244994</v>
      </c>
      <c r="Q210" s="18">
        <f t="shared" si="39"/>
        <v>0.45873816915832227</v>
      </c>
      <c r="R210" s="273">
        <f t="shared" si="40"/>
        <v>0.35469090362803279</v>
      </c>
    </row>
    <row r="211" spans="12:18" x14ac:dyDescent="0.25">
      <c r="L211" s="11">
        <f t="shared" si="41"/>
        <v>209</v>
      </c>
      <c r="M211" s="17">
        <f t="shared" si="35"/>
        <v>209</v>
      </c>
      <c r="N211" s="18">
        <f t="shared" si="36"/>
        <v>0.29182870185369891</v>
      </c>
      <c r="O211" s="18">
        <f t="shared" si="37"/>
        <v>0.42300578346778128</v>
      </c>
      <c r="P211" s="18">
        <f t="shared" si="38"/>
        <v>0.26298321260876972</v>
      </c>
      <c r="Q211" s="18">
        <f t="shared" si="39"/>
        <v>0.45848456583878</v>
      </c>
      <c r="R211" s="273">
        <f t="shared" si="40"/>
        <v>0.35469090362803279</v>
      </c>
    </row>
    <row r="212" spans="12:18" x14ac:dyDescent="0.25">
      <c r="L212" s="11">
        <f t="shared" si="41"/>
        <v>210</v>
      </c>
      <c r="M212" s="17">
        <f t="shared" si="35"/>
        <v>210</v>
      </c>
      <c r="N212" s="18">
        <f t="shared" si="36"/>
        <v>0.29196965224562427</v>
      </c>
      <c r="O212" s="18">
        <f t="shared" si="37"/>
        <v>0.42283935283242197</v>
      </c>
      <c r="P212" s="18">
        <f t="shared" si="38"/>
        <v>0.2631798385542396</v>
      </c>
      <c r="Q212" s="18">
        <f t="shared" si="39"/>
        <v>0.45823277015564456</v>
      </c>
      <c r="R212" s="273">
        <f t="shared" si="40"/>
        <v>0.35469090362803279</v>
      </c>
    </row>
    <row r="213" spans="12:18" x14ac:dyDescent="0.25">
      <c r="L213" s="11">
        <f t="shared" si="41"/>
        <v>211</v>
      </c>
      <c r="M213" s="17">
        <f t="shared" si="35"/>
        <v>211</v>
      </c>
      <c r="N213" s="18">
        <f t="shared" si="36"/>
        <v>0.29210964578822923</v>
      </c>
      <c r="O213" s="18">
        <f t="shared" si="37"/>
        <v>0.42267411607597172</v>
      </c>
      <c r="P213" s="18">
        <f t="shared" si="38"/>
        <v>0.26337517944823197</v>
      </c>
      <c r="Q213" s="18">
        <f t="shared" si="39"/>
        <v>0.45798276091013684</v>
      </c>
      <c r="R213" s="273">
        <f t="shared" si="40"/>
        <v>0.35469090362803279</v>
      </c>
    </row>
    <row r="214" spans="12:18" x14ac:dyDescent="0.25">
      <c r="L214" s="11">
        <f t="shared" si="41"/>
        <v>212</v>
      </c>
      <c r="M214" s="17">
        <f t="shared" si="35"/>
        <v>212</v>
      </c>
      <c r="N214" s="18">
        <f t="shared" si="36"/>
        <v>0.29224869331762487</v>
      </c>
      <c r="O214" s="18">
        <f t="shared" si="37"/>
        <v>0.42251005907018568</v>
      </c>
      <c r="P214" s="18">
        <f t="shared" si="38"/>
        <v>0.26356924934067627</v>
      </c>
      <c r="Q214" s="18">
        <f t="shared" si="39"/>
        <v>0.45773451724830022</v>
      </c>
      <c r="R214" s="273">
        <f t="shared" si="40"/>
        <v>0.35469090362803279</v>
      </c>
    </row>
    <row r="215" spans="12:18" x14ac:dyDescent="0.25">
      <c r="L215" s="11">
        <f t="shared" si="41"/>
        <v>213</v>
      </c>
      <c r="M215" s="17">
        <f t="shared" si="35"/>
        <v>213</v>
      </c>
      <c r="N215" s="18">
        <f t="shared" si="36"/>
        <v>0.29238680549836327</v>
      </c>
      <c r="O215" s="18">
        <f t="shared" si="37"/>
        <v>0.42234716791906352</v>
      </c>
      <c r="P215" s="18">
        <f t="shared" si="38"/>
        <v>0.26376206206639252</v>
      </c>
      <c r="Q215" s="18">
        <f t="shared" si="39"/>
        <v>0.45748801865384492</v>
      </c>
      <c r="R215" s="273">
        <f t="shared" si="40"/>
        <v>0.35469090362803279</v>
      </c>
    </row>
    <row r="216" spans="12:18" x14ac:dyDescent="0.25">
      <c r="L216" s="11">
        <f t="shared" si="41"/>
        <v>214</v>
      </c>
      <c r="M216" s="17">
        <f t="shared" si="35"/>
        <v>214</v>
      </c>
      <c r="N216" s="18">
        <f t="shared" si="36"/>
        <v>0.29252399282692099</v>
      </c>
      <c r="O216" s="18">
        <f t="shared" si="37"/>
        <v>0.42218542895397371</v>
      </c>
      <c r="P216" s="18">
        <f t="shared" si="38"/>
        <v>0.26395363124931981</v>
      </c>
      <c r="Q216" s="18">
        <f t="shared" si="39"/>
        <v>0.45724324494117169</v>
      </c>
      <c r="R216" s="273">
        <f t="shared" si="40"/>
        <v>0.35469090362803279</v>
      </c>
    </row>
    <row r="217" spans="12:18" x14ac:dyDescent="0.25">
      <c r="L217" s="11">
        <f t="shared" si="41"/>
        <v>215</v>
      </c>
      <c r="M217" s="17">
        <f t="shared" si="35"/>
        <v>215</v>
      </c>
      <c r="N217" s="18">
        <f t="shared" si="36"/>
        <v>0.29266026563509662</v>
      </c>
      <c r="O217" s="18">
        <f t="shared" si="37"/>
        <v>0.42202482872890307</v>
      </c>
      <c r="P217" s="18">
        <f t="shared" si="38"/>
        <v>0.26414397030664394</v>
      </c>
      <c r="Q217" s="18">
        <f t="shared" si="39"/>
        <v>0.45700017624857148</v>
      </c>
      <c r="R217" s="273">
        <f t="shared" si="40"/>
        <v>0.35469090362803279</v>
      </c>
    </row>
    <row r="218" spans="12:18" x14ac:dyDescent="0.25">
      <c r="L218" s="11">
        <f t="shared" si="41"/>
        <v>216</v>
      </c>
      <c r="M218" s="17">
        <f t="shared" si="35"/>
        <v>216</v>
      </c>
      <c r="N218" s="18">
        <f t="shared" si="36"/>
        <v>0.29279563409332432</v>
      </c>
      <c r="O218" s="18">
        <f t="shared" si="37"/>
        <v>0.42186535401582542</v>
      </c>
      <c r="P218" s="18">
        <f t="shared" si="38"/>
        <v>0.26433309245282638</v>
      </c>
      <c r="Q218" s="18">
        <f t="shared" si="39"/>
        <v>0.4567587930315935</v>
      </c>
      <c r="R218" s="273">
        <f t="shared" si="40"/>
        <v>0.35469090362803279</v>
      </c>
    </row>
    <row r="219" spans="12:18" x14ac:dyDescent="0.25">
      <c r="L219" s="11">
        <f t="shared" si="41"/>
        <v>217</v>
      </c>
      <c r="M219" s="17">
        <f t="shared" si="35"/>
        <v>217</v>
      </c>
      <c r="N219" s="18">
        <f t="shared" si="36"/>
        <v>0.29293010821390675</v>
      </c>
      <c r="O219" s="18">
        <f t="shared" si="37"/>
        <v>0.42170699180018856</v>
      </c>
      <c r="P219" s="18">
        <f t="shared" si="38"/>
        <v>0.26452101070353723</v>
      </c>
      <c r="Q219" s="18">
        <f t="shared" si="39"/>
        <v>0.45651907605657965</v>
      </c>
      <c r="R219" s="273">
        <f t="shared" si="40"/>
        <v>0.35469090362803279</v>
      </c>
    </row>
    <row r="220" spans="12:18" x14ac:dyDescent="0.25">
      <c r="L220" s="11">
        <f t="shared" si="41"/>
        <v>218</v>
      </c>
      <c r="M220" s="17">
        <f t="shared" si="35"/>
        <v>218</v>
      </c>
      <c r="N220" s="18">
        <f t="shared" si="36"/>
        <v>0.29306369785416797</v>
      </c>
      <c r="O220" s="18">
        <f t="shared" si="37"/>
        <v>0.42154972927651374</v>
      </c>
      <c r="P220" s="18">
        <f t="shared" si="38"/>
        <v>0.26470773787949542</v>
      </c>
      <c r="Q220" s="18">
        <f t="shared" si="39"/>
        <v>0.4562810063943577</v>
      </c>
      <c r="R220" s="273">
        <f t="shared" si="40"/>
        <v>0.35469090362803279</v>
      </c>
    </row>
    <row r="221" spans="12:18" x14ac:dyDescent="0.25">
      <c r="L221" s="11">
        <f t="shared" si="41"/>
        <v>219</v>
      </c>
      <c r="M221" s="17">
        <f t="shared" si="35"/>
        <v>219</v>
      </c>
      <c r="N221" s="18">
        <f t="shared" si="36"/>
        <v>0.29319641271953123</v>
      </c>
      <c r="O221" s="18">
        <f t="shared" si="37"/>
        <v>0.42139355384410626</v>
      </c>
      <c r="P221" s="18">
        <f t="shared" si="38"/>
        <v>0.26489328661021844</v>
      </c>
      <c r="Q221" s="18">
        <f t="shared" si="39"/>
        <v>0.45604456541409044</v>
      </c>
      <c r="R221" s="273">
        <f t="shared" si="40"/>
        <v>0.35469090362803279</v>
      </c>
    </row>
    <row r="222" spans="12:18" x14ac:dyDescent="0.25">
      <c r="L222" s="11">
        <f t="shared" si="41"/>
        <v>220</v>
      </c>
      <c r="M222" s="17">
        <f t="shared" si="35"/>
        <v>220</v>
      </c>
      <c r="N222" s="18">
        <f t="shared" si="36"/>
        <v>0.29332826236652038</v>
      </c>
      <c r="O222" s="18">
        <f t="shared" si="37"/>
        <v>0.42123845310287233</v>
      </c>
      <c r="P222" s="18">
        <f t="shared" si="38"/>
        <v>0.26507766933768379</v>
      </c>
      <c r="Q222" s="18">
        <f t="shared" si="39"/>
        <v>0.45580973477727554</v>
      </c>
      <c r="R222" s="273">
        <f t="shared" si="40"/>
        <v>0.35469090362803279</v>
      </c>
    </row>
    <row r="223" spans="12:18" x14ac:dyDescent="0.25">
      <c r="L223" s="11">
        <f t="shared" si="41"/>
        <v>221</v>
      </c>
      <c r="M223" s="17">
        <f t="shared" si="35"/>
        <v>221</v>
      </c>
      <c r="N223" s="18">
        <f t="shared" si="36"/>
        <v>0.29345925620569102</v>
      </c>
      <c r="O223" s="18">
        <f t="shared" si="37"/>
        <v>0.42108441484924009</v>
      </c>
      <c r="P223" s="18">
        <f t="shared" si="38"/>
        <v>0.26526089831990524</v>
      </c>
      <c r="Q223" s="18">
        <f t="shared" si="39"/>
        <v>0.45557649643189235</v>
      </c>
      <c r="R223" s="273">
        <f t="shared" si="40"/>
        <v>0.35469090362803279</v>
      </c>
    </row>
    <row r="224" spans="12:18" x14ac:dyDescent="0.25">
      <c r="L224" s="11">
        <f t="shared" si="41"/>
        <v>222</v>
      </c>
      <c r="M224" s="17">
        <f t="shared" si="35"/>
        <v>222</v>
      </c>
      <c r="N224" s="18">
        <f t="shared" si="36"/>
        <v>0.29358940350448981</v>
      </c>
      <c r="O224" s="18">
        <f t="shared" si="37"/>
        <v>0.42093142707218095</v>
      </c>
      <c r="P224" s="18">
        <f t="shared" si="38"/>
        <v>0.26544298563442564</v>
      </c>
      <c r="Q224" s="18">
        <f t="shared" si="39"/>
        <v>0.45534483260668968</v>
      </c>
      <c r="R224" s="273">
        <f t="shared" si="40"/>
        <v>0.35469090362803279</v>
      </c>
    </row>
    <row r="225" spans="12:18" x14ac:dyDescent="0.25">
      <c r="L225" s="11">
        <f t="shared" si="41"/>
        <v>223</v>
      </c>
      <c r="M225" s="17">
        <f t="shared" si="35"/>
        <v>223</v>
      </c>
      <c r="N225" s="18">
        <f t="shared" si="36"/>
        <v>0.2937187133900464</v>
      </c>
      <c r="O225" s="18">
        <f t="shared" si="37"/>
        <v>0.42077947794932957</v>
      </c>
      <c r="P225" s="18">
        <f t="shared" si="38"/>
        <v>0.26562394318172933</v>
      </c>
      <c r="Q225" s="18">
        <f t="shared" si="39"/>
        <v>0.45511472580561402</v>
      </c>
      <c r="R225" s="273">
        <f t="shared" si="40"/>
        <v>0.35469090362803279</v>
      </c>
    </row>
    <row r="226" spans="12:18" x14ac:dyDescent="0.25">
      <c r="L226" s="11">
        <f t="shared" si="41"/>
        <v>224</v>
      </c>
      <c r="M226" s="17">
        <f t="shared" si="35"/>
        <v>224</v>
      </c>
      <c r="N226" s="18">
        <f t="shared" si="36"/>
        <v>0.29384719485189842</v>
      </c>
      <c r="O226" s="18">
        <f t="shared" si="37"/>
        <v>0.42062855584319797</v>
      </c>
      <c r="P226" s="18">
        <f t="shared" si="38"/>
        <v>0.26580378268857491</v>
      </c>
      <c r="Q226" s="18">
        <f t="shared" si="39"/>
        <v>0.45488615880236954</v>
      </c>
      <c r="R226" s="273">
        <f t="shared" si="40"/>
        <v>0.35469090362803279</v>
      </c>
    </row>
    <row r="227" spans="12:18" x14ac:dyDescent="0.25">
      <c r="L227" s="11">
        <f t="shared" si="41"/>
        <v>225</v>
      </c>
      <c r="M227" s="17">
        <f t="shared" si="35"/>
        <v>225</v>
      </c>
      <c r="N227" s="18">
        <f t="shared" si="36"/>
        <v>0.29397485674465218</v>
      </c>
      <c r="O227" s="18">
        <f t="shared" si="37"/>
        <v>0.42047864929748252</v>
      </c>
      <c r="P227" s="18">
        <f t="shared" si="38"/>
        <v>0.26598251571125264</v>
      </c>
      <c r="Q227" s="18">
        <f t="shared" si="39"/>
        <v>0.45465911463511099</v>
      </c>
      <c r="R227" s="273">
        <f t="shared" si="40"/>
        <v>0.35469090362803279</v>
      </c>
    </row>
    <row r="228" spans="12:18" x14ac:dyDescent="0.25">
      <c r="L228" s="11">
        <f t="shared" si="41"/>
        <v>226</v>
      </c>
      <c r="M228" s="17">
        <f t="shared" si="35"/>
        <v>226</v>
      </c>
      <c r="N228" s="18">
        <f t="shared" si="36"/>
        <v>0.29410170779058109</v>
      </c>
      <c r="O228" s="18">
        <f t="shared" si="37"/>
        <v>0.42032974703346049</v>
      </c>
      <c r="P228" s="18">
        <f t="shared" si="38"/>
        <v>0.26616015363876655</v>
      </c>
      <c r="Q228" s="18">
        <f t="shared" si="39"/>
        <v>0.4544335766012616</v>
      </c>
      <c r="R228" s="273">
        <f t="shared" si="40"/>
        <v>0.35469090362803279</v>
      </c>
    </row>
    <row r="229" spans="12:18" x14ac:dyDescent="0.25">
      <c r="L229" s="11">
        <f t="shared" si="41"/>
        <v>227</v>
      </c>
      <c r="M229" s="17">
        <f t="shared" si="35"/>
        <v>227</v>
      </c>
      <c r="N229" s="18">
        <f t="shared" si="36"/>
        <v>0.29422775658216205</v>
      </c>
      <c r="O229" s="18">
        <f t="shared" si="37"/>
        <v>0.42018183794647351</v>
      </c>
      <c r="P229" s="18">
        <f t="shared" si="38"/>
        <v>0.2663367076959442</v>
      </c>
      <c r="Q229" s="18">
        <f t="shared" si="39"/>
        <v>0.4542095282524552</v>
      </c>
      <c r="R229" s="273">
        <f t="shared" si="40"/>
        <v>0.35469090362803279</v>
      </c>
    </row>
    <row r="230" spans="12:18" x14ac:dyDescent="0.25">
      <c r="L230" s="11">
        <f t="shared" si="41"/>
        <v>228</v>
      </c>
      <c r="M230" s="17">
        <f t="shared" si="35"/>
        <v>228</v>
      </c>
      <c r="N230" s="18">
        <f t="shared" si="36"/>
        <v>0.29435301158455413</v>
      </c>
      <c r="O230" s="18">
        <f t="shared" si="37"/>
        <v>0.42003491110249563</v>
      </c>
      <c r="P230" s="18">
        <f t="shared" si="38"/>
        <v>0.26651218894647632</v>
      </c>
      <c r="Q230" s="18">
        <f t="shared" si="39"/>
        <v>0.45398695338959816</v>
      </c>
      <c r="R230" s="273">
        <f t="shared" si="40"/>
        <v>0.35469090362803279</v>
      </c>
    </row>
    <row r="231" spans="12:18" x14ac:dyDescent="0.25">
      <c r="L231" s="11">
        <f t="shared" si="41"/>
        <v>229</v>
      </c>
      <c r="M231" s="17">
        <f t="shared" si="35"/>
        <v>229</v>
      </c>
      <c r="N231" s="18">
        <f t="shared" si="36"/>
        <v>0.29447748113801758</v>
      </c>
      <c r="O231" s="18">
        <f t="shared" si="37"/>
        <v>0.41988895573478385</v>
      </c>
      <c r="P231" s="18">
        <f t="shared" si="38"/>
        <v>0.26668660829588736</v>
      </c>
      <c r="Q231" s="18">
        <f t="shared" si="39"/>
        <v>0.4537658360580471</v>
      </c>
      <c r="R231" s="273">
        <f t="shared" si="40"/>
        <v>0.35469090362803279</v>
      </c>
    </row>
    <row r="232" spans="12:18" x14ac:dyDescent="0.25">
      <c r="L232" s="11">
        <f t="shared" si="41"/>
        <v>230</v>
      </c>
      <c r="M232" s="17">
        <f t="shared" si="35"/>
        <v>230</v>
      </c>
      <c r="N232" s="18">
        <f t="shared" si="36"/>
        <v>0.29460117346027903</v>
      </c>
      <c r="O232" s="18">
        <f t="shared" si="37"/>
        <v>0.41974396124060842</v>
      </c>
      <c r="P232" s="18">
        <f t="shared" si="38"/>
        <v>0.26685997649443932</v>
      </c>
      <c r="Q232" s="18">
        <f t="shared" si="39"/>
        <v>0.45354616054290126</v>
      </c>
      <c r="R232" s="273">
        <f t="shared" si="40"/>
        <v>0.35469090362803279</v>
      </c>
    </row>
    <row r="233" spans="12:18" x14ac:dyDescent="0.25">
      <c r="L233" s="11">
        <f t="shared" si="41"/>
        <v>231</v>
      </c>
      <c r="M233" s="17">
        <f t="shared" si="35"/>
        <v>231</v>
      </c>
      <c r="N233" s="18">
        <f t="shared" si="36"/>
        <v>0.29472409664883997</v>
      </c>
      <c r="O233" s="18">
        <f t="shared" si="37"/>
        <v>0.41959991717806039</v>
      </c>
      <c r="P233" s="18">
        <f t="shared" si="38"/>
        <v>0.26703230413997087</v>
      </c>
      <c r="Q233" s="18">
        <f t="shared" si="39"/>
        <v>0.45332791136440298</v>
      </c>
      <c r="R233" s="273">
        <f t="shared" si="40"/>
        <v>0.35469090362803279</v>
      </c>
    </row>
    <row r="234" spans="12:18" x14ac:dyDescent="0.25">
      <c r="L234" s="11">
        <f t="shared" si="41"/>
        <v>232</v>
      </c>
      <c r="M234" s="17">
        <f t="shared" si="35"/>
        <v>232</v>
      </c>
      <c r="N234" s="18">
        <f t="shared" si="36"/>
        <v>0.29484625868323411</v>
      </c>
      <c r="O234" s="18">
        <f t="shared" si="37"/>
        <v>0.41945681326293571</v>
      </c>
      <c r="P234" s="18">
        <f t="shared" si="38"/>
        <v>0.2672036016806727</v>
      </c>
      <c r="Q234" s="18">
        <f t="shared" si="39"/>
        <v>0.45311107327344757</v>
      </c>
      <c r="R234" s="273">
        <f t="shared" si="40"/>
        <v>0.35469090362803279</v>
      </c>
    </row>
    <row r="235" spans="12:18" x14ac:dyDescent="0.25">
      <c r="L235" s="11">
        <f t="shared" si="41"/>
        <v>233</v>
      </c>
      <c r="M235" s="17">
        <f t="shared" si="35"/>
        <v>233</v>
      </c>
      <c r="N235" s="18">
        <f t="shared" si="36"/>
        <v>0.29496766742723129</v>
      </c>
      <c r="O235" s="18">
        <f t="shared" si="37"/>
        <v>0.41931463936569158</v>
      </c>
      <c r="P235" s="18">
        <f t="shared" si="38"/>
        <v>0.26737387941780161</v>
      </c>
      <c r="Q235" s="18">
        <f t="shared" si="39"/>
        <v>0.45289563124719528</v>
      </c>
      <c r="R235" s="273">
        <f t="shared" si="40"/>
        <v>0.35469090362803279</v>
      </c>
    </row>
    <row r="236" spans="12:18" x14ac:dyDescent="0.25">
      <c r="L236" s="11">
        <f t="shared" si="41"/>
        <v>234</v>
      </c>
      <c r="M236" s="17">
        <f t="shared" si="35"/>
        <v>234</v>
      </c>
      <c r="N236" s="18">
        <f t="shared" si="36"/>
        <v>0.2950883306309931</v>
      </c>
      <c r="O236" s="18">
        <f t="shared" si="37"/>
        <v>0.41917338550847477</v>
      </c>
      <c r="P236" s="18">
        <f t="shared" si="38"/>
        <v>0.26754314750833413</v>
      </c>
      <c r="Q236" s="18">
        <f t="shared" si="39"/>
        <v>0.45268157048478641</v>
      </c>
      <c r="R236" s="273">
        <f t="shared" si="40"/>
        <v>0.35469090362803279</v>
      </c>
    </row>
    <row r="237" spans="12:18" x14ac:dyDescent="0.25">
      <c r="L237" s="11">
        <f t="shared" si="41"/>
        <v>235</v>
      </c>
      <c r="M237" s="17">
        <f t="shared" si="35"/>
        <v>235</v>
      </c>
      <c r="N237" s="18">
        <f t="shared" si="36"/>
        <v>0.29520825593317768</v>
      </c>
      <c r="O237" s="18">
        <f t="shared" si="37"/>
        <v>0.41903304186221907</v>
      </c>
      <c r="P237" s="18">
        <f t="shared" si="38"/>
        <v>0.26771141596756221</v>
      </c>
      <c r="Q237" s="18">
        <f t="shared" si="39"/>
        <v>0.45246887640315325</v>
      </c>
      <c r="R237" s="273">
        <f t="shared" si="40"/>
        <v>0.35469090362803279</v>
      </c>
    </row>
    <row r="238" spans="12:18" x14ac:dyDescent="0.25">
      <c r="L238" s="11">
        <f t="shared" si="41"/>
        <v>236</v>
      </c>
      <c r="M238" s="17">
        <f t="shared" si="35"/>
        <v>236</v>
      </c>
      <c r="N238" s="18">
        <f t="shared" si="36"/>
        <v>0.29532745086299844</v>
      </c>
      <c r="O238" s="18">
        <f t="shared" si="37"/>
        <v>0.41889359874381088</v>
      </c>
      <c r="P238" s="18">
        <f t="shared" si="38"/>
        <v>0.26787869467163133</v>
      </c>
      <c r="Q238" s="18">
        <f t="shared" si="39"/>
        <v>0.45225753463293</v>
      </c>
      <c r="R238" s="273">
        <f t="shared" si="40"/>
        <v>0.35469090362803279</v>
      </c>
    </row>
    <row r="239" spans="12:18" x14ac:dyDescent="0.25">
      <c r="L239" s="11">
        <f t="shared" si="41"/>
        <v>237</v>
      </c>
      <c r="M239" s="17">
        <f t="shared" si="35"/>
        <v>237</v>
      </c>
      <c r="N239" s="18">
        <f t="shared" si="36"/>
        <v>0.29544592284223575</v>
      </c>
      <c r="O239" s="18">
        <f t="shared" si="37"/>
        <v>0.41875504661331919</v>
      </c>
      <c r="P239" s="18">
        <f t="shared" si="38"/>
        <v>0.26804499336002369</v>
      </c>
      <c r="Q239" s="18">
        <f t="shared" si="39"/>
        <v>0.45204753101445377</v>
      </c>
      <c r="R239" s="273">
        <f t="shared" si="40"/>
        <v>0.35469090362803279</v>
      </c>
    </row>
    <row r="240" spans="12:18" x14ac:dyDescent="0.25">
      <c r="L240" s="11">
        <f t="shared" si="41"/>
        <v>238</v>
      </c>
      <c r="M240" s="17">
        <f t="shared" si="35"/>
        <v>238</v>
      </c>
      <c r="N240" s="18">
        <f t="shared" si="36"/>
        <v>0.29556367918720372</v>
      </c>
      <c r="O240" s="18">
        <f t="shared" si="37"/>
        <v>0.41861737607129085</v>
      </c>
      <c r="P240" s="18">
        <f t="shared" si="38"/>
        <v>0.26821032163798708</v>
      </c>
      <c r="Q240" s="18">
        <f t="shared" si="39"/>
        <v>0.45183885159385839</v>
      </c>
      <c r="R240" s="273">
        <f t="shared" si="40"/>
        <v>0.35469090362803279</v>
      </c>
    </row>
    <row r="241" spans="12:18" x14ac:dyDescent="0.25">
      <c r="L241" s="11">
        <f t="shared" si="41"/>
        <v>239</v>
      </c>
      <c r="M241" s="17">
        <f t="shared" si="35"/>
        <v>239</v>
      </c>
      <c r="N241" s="18">
        <f t="shared" si="36"/>
        <v>0.29568072711067289</v>
      </c>
      <c r="O241" s="18">
        <f t="shared" si="37"/>
        <v>0.41848057785610682</v>
      </c>
      <c r="P241" s="18">
        <f t="shared" si="38"/>
        <v>0.26837468897891087</v>
      </c>
      <c r="Q241" s="18">
        <f t="shared" si="39"/>
        <v>0.45163148261925506</v>
      </c>
      <c r="R241" s="273">
        <f t="shared" si="40"/>
        <v>0.35469090362803279</v>
      </c>
    </row>
    <row r="242" spans="12:18" x14ac:dyDescent="0.25">
      <c r="L242" s="11">
        <f t="shared" si="41"/>
        <v>240</v>
      </c>
      <c r="M242" s="17">
        <f t="shared" si="35"/>
        <v>240</v>
      </c>
      <c r="N242" s="18">
        <f t="shared" si="36"/>
        <v>0.29579707372375064</v>
      </c>
      <c r="O242" s="18">
        <f t="shared" si="37"/>
        <v>0.41834464284139972</v>
      </c>
      <c r="P242" s="18">
        <f t="shared" si="38"/>
        <v>0.26853810472665152</v>
      </c>
      <c r="Q242" s="18">
        <f t="shared" si="39"/>
        <v>0.45142541053700069</v>
      </c>
      <c r="R242" s="273">
        <f t="shared" si="40"/>
        <v>0.35469090362803279</v>
      </c>
    </row>
    <row r="243" spans="12:18" x14ac:dyDescent="0.25">
      <c r="L243" s="11">
        <f t="shared" si="41"/>
        <v>241</v>
      </c>
      <c r="M243" s="17">
        <f t="shared" si="35"/>
        <v>241</v>
      </c>
      <c r="N243" s="18">
        <f t="shared" si="36"/>
        <v>0.29591272603771951</v>
      </c>
      <c r="O243" s="18">
        <f t="shared" si="37"/>
        <v>0.41820956203352944</v>
      </c>
      <c r="P243" s="18">
        <f t="shared" si="38"/>
        <v>0.26870057809780651</v>
      </c>
      <c r="Q243" s="18">
        <f t="shared" si="39"/>
        <v>0.45122062198804819</v>
      </c>
      <c r="R243" s="273">
        <f t="shared" si="40"/>
        <v>0.35469090362803279</v>
      </c>
    </row>
    <row r="244" spans="12:18" x14ac:dyDescent="0.25">
      <c r="L244" s="11">
        <f t="shared" si="41"/>
        <v>242</v>
      </c>
      <c r="M244" s="17">
        <f t="shared" si="35"/>
        <v>242</v>
      </c>
      <c r="N244" s="18">
        <f t="shared" si="36"/>
        <v>0.29602769096583542</v>
      </c>
      <c r="O244" s="18">
        <f t="shared" si="37"/>
        <v>0.41807532656911672</v>
      </c>
      <c r="P244" s="18">
        <f t="shared" si="38"/>
        <v>0.26886211818394168</v>
      </c>
      <c r="Q244" s="18">
        <f t="shared" si="39"/>
        <v>0.45101710380438004</v>
      </c>
      <c r="R244" s="273">
        <f t="shared" si="40"/>
        <v>0.35469090362803279</v>
      </c>
    </row>
    <row r="245" spans="12:18" x14ac:dyDescent="0.25">
      <c r="L245" s="11">
        <f t="shared" si="41"/>
        <v>243</v>
      </c>
      <c r="M245" s="17">
        <f t="shared" si="35"/>
        <v>243</v>
      </c>
      <c r="N245" s="18">
        <f t="shared" si="36"/>
        <v>0.29614197532508579</v>
      </c>
      <c r="O245" s="18">
        <f t="shared" si="37"/>
        <v>0.41794192771263189</v>
      </c>
      <c r="P245" s="18">
        <f t="shared" si="38"/>
        <v>0.26902273395376886</v>
      </c>
      <c r="Q245" s="18">
        <f t="shared" si="39"/>
        <v>0.45081484300551999</v>
      </c>
      <c r="R245" s="273">
        <f t="shared" si="40"/>
        <v>0.35469090362803279</v>
      </c>
    </row>
    <row r="246" spans="12:18" x14ac:dyDescent="0.25">
      <c r="L246" s="11">
        <f t="shared" si="41"/>
        <v>244</v>
      </c>
      <c r="M246" s="17">
        <f t="shared" si="35"/>
        <v>244</v>
      </c>
      <c r="N246" s="18">
        <f t="shared" si="36"/>
        <v>0.29625558583791001</v>
      </c>
      <c r="O246" s="18">
        <f t="shared" si="37"/>
        <v>0.41780935685403836</v>
      </c>
      <c r="P246" s="18">
        <f t="shared" si="38"/>
        <v>0.26918243425527882</v>
      </c>
      <c r="Q246" s="18">
        <f t="shared" si="39"/>
        <v>0.45061382679512313</v>
      </c>
      <c r="R246" s="273">
        <f t="shared" si="40"/>
        <v>0.35469090362803279</v>
      </c>
    </row>
    <row r="247" spans="12:18" x14ac:dyDescent="0.25">
      <c r="L247" s="11">
        <f t="shared" si="41"/>
        <v>245</v>
      </c>
      <c r="M247" s="17">
        <f t="shared" si="35"/>
        <v>245</v>
      </c>
      <c r="N247" s="18">
        <f t="shared" si="36"/>
        <v>0.29636852913388173</v>
      </c>
      <c r="O247" s="18">
        <f t="shared" si="37"/>
        <v>0.41767760550648819</v>
      </c>
      <c r="P247" s="18">
        <f t="shared" si="38"/>
        <v>0.26934122781782815</v>
      </c>
      <c r="Q247" s="18">
        <f t="shared" si="39"/>
        <v>0.45041404255764039</v>
      </c>
      <c r="R247" s="273">
        <f t="shared" si="40"/>
        <v>0.35469090362803279</v>
      </c>
    </row>
    <row r="248" spans="12:18" x14ac:dyDescent="0.25">
      <c r="M248" s="17"/>
      <c r="N248" s="18"/>
      <c r="O248" s="18"/>
      <c r="P248" s="18"/>
      <c r="Q248" s="18"/>
      <c r="R248" s="11" t="str">
        <f t="shared" si="40"/>
        <v/>
      </c>
    </row>
    <row r="249" spans="12:18" x14ac:dyDescent="0.25">
      <c r="M249" s="17"/>
      <c r="N249" s="18"/>
      <c r="O249" s="18"/>
      <c r="P249" s="18"/>
      <c r="Q249" s="18"/>
      <c r="R249" s="11" t="str">
        <f t="shared" si="40"/>
        <v/>
      </c>
    </row>
    <row r="250" spans="12:18" x14ac:dyDescent="0.25">
      <c r="M250" s="17"/>
      <c r="N250" s="18"/>
      <c r="O250" s="18"/>
      <c r="P250" s="18"/>
      <c r="Q250" s="18"/>
      <c r="R250" s="11" t="str">
        <f t="shared" si="40"/>
        <v/>
      </c>
    </row>
    <row r="251" spans="12:18" x14ac:dyDescent="0.25">
      <c r="M251" s="17"/>
      <c r="N251" s="18"/>
      <c r="O251" s="18"/>
      <c r="P251" s="18"/>
      <c r="Q251" s="18"/>
      <c r="R251" s="11" t="str">
        <f t="shared" si="40"/>
        <v/>
      </c>
    </row>
    <row r="252" spans="12:18" x14ac:dyDescent="0.25">
      <c r="M252" s="17"/>
      <c r="N252" s="18"/>
      <c r="O252" s="18"/>
      <c r="P252" s="18"/>
      <c r="Q252" s="18"/>
      <c r="R252" s="11" t="str">
        <f t="shared" si="40"/>
        <v/>
      </c>
    </row>
    <row r="253" spans="12:18" x14ac:dyDescent="0.25">
      <c r="M253" s="17"/>
      <c r="N253" s="18"/>
      <c r="O253" s="18"/>
      <c r="P253" s="18"/>
      <c r="Q253" s="18"/>
      <c r="R253" s="11" t="str">
        <f t="shared" si="40"/>
        <v/>
      </c>
    </row>
    <row r="254" spans="12:18" x14ac:dyDescent="0.25">
      <c r="M254" s="17"/>
      <c r="N254" s="18"/>
      <c r="O254" s="18"/>
      <c r="P254" s="18"/>
      <c r="Q254" s="18"/>
      <c r="R254" s="11" t="str">
        <f t="shared" si="40"/>
        <v/>
      </c>
    </row>
    <row r="255" spans="12:18" x14ac:dyDescent="0.25">
      <c r="M255" s="17"/>
      <c r="N255" s="18"/>
      <c r="O255" s="18"/>
      <c r="P255" s="18"/>
      <c r="Q255" s="18"/>
      <c r="R255" s="11" t="str">
        <f t="shared" si="40"/>
        <v/>
      </c>
    </row>
    <row r="256" spans="12:18" x14ac:dyDescent="0.25">
      <c r="M256" s="17"/>
      <c r="N256" s="18"/>
      <c r="O256" s="18"/>
      <c r="P256" s="18"/>
      <c r="Q256" s="18"/>
      <c r="R256" s="11" t="str">
        <f t="shared" si="40"/>
        <v/>
      </c>
    </row>
    <row r="257" spans="13:18" x14ac:dyDescent="0.25">
      <c r="M257" s="17"/>
      <c r="N257" s="18"/>
      <c r="O257" s="18"/>
      <c r="P257" s="18"/>
      <c r="Q257" s="18"/>
      <c r="R257" s="11" t="str">
        <f t="shared" si="40"/>
        <v/>
      </c>
    </row>
    <row r="258" spans="13:18" x14ac:dyDescent="0.25">
      <c r="M258" s="17"/>
      <c r="N258" s="18"/>
      <c r="O258" s="18"/>
      <c r="P258" s="18"/>
      <c r="Q258" s="18"/>
      <c r="R258" s="11" t="str">
        <f t="shared" si="40"/>
        <v/>
      </c>
    </row>
    <row r="259" spans="13:18" x14ac:dyDescent="0.25">
      <c r="M259" s="17"/>
      <c r="N259" s="18"/>
      <c r="O259" s="18"/>
      <c r="P259" s="18"/>
      <c r="Q259" s="18"/>
      <c r="R259" s="11" t="str">
        <f t="shared" si="40"/>
        <v/>
      </c>
    </row>
  </sheetData>
  <autoFilter ref="B3:B17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3"/>
  <sheetViews>
    <sheetView zoomScaleNormal="100" workbookViewId="0">
      <pane ySplit="2" topLeftCell="A180" activePane="bottomLeft" state="frozen"/>
      <selection pane="bottomLeft" activeCell="M1" sqref="M1:XFD1048576"/>
    </sheetView>
  </sheetViews>
  <sheetFormatPr defaultRowHeight="15" x14ac:dyDescent="0.25"/>
  <cols>
    <col min="1" max="1" width="9.5703125" bestFit="1" customWidth="1"/>
    <col min="2" max="2" width="42.140625" customWidth="1"/>
    <col min="3" max="3" width="21.140625" bestFit="1" customWidth="1"/>
    <col min="4" max="4" width="12.7109375" style="42" bestFit="1" customWidth="1"/>
    <col min="5" max="5" width="6" style="42" bestFit="1" customWidth="1"/>
    <col min="6" max="6" width="7.7109375" style="42" bestFit="1" customWidth="1"/>
    <col min="7" max="7" width="16" style="42" bestFit="1" customWidth="1"/>
    <col min="8" max="8" width="17.42578125" style="42" bestFit="1" customWidth="1"/>
    <col min="9" max="9" width="15.5703125" style="42" bestFit="1" customWidth="1"/>
    <col min="10" max="10" width="8.85546875" style="42" customWidth="1"/>
    <col min="11" max="11" width="17.42578125" style="42" customWidth="1"/>
    <col min="12" max="12" width="16.85546875" style="42" customWidth="1"/>
    <col min="13" max="13" width="9.140625" style="86"/>
    <col min="14" max="16384" width="9.140625" style="105"/>
  </cols>
  <sheetData>
    <row r="1" spans="1:12" x14ac:dyDescent="0.25">
      <c r="A1" s="356" t="s">
        <v>0</v>
      </c>
      <c r="B1" s="358" t="s">
        <v>1</v>
      </c>
      <c r="C1" s="360" t="s">
        <v>2</v>
      </c>
      <c r="D1" s="96"/>
      <c r="E1" s="362" t="s">
        <v>435</v>
      </c>
      <c r="F1" s="363"/>
      <c r="G1" s="363"/>
      <c r="H1" s="363"/>
      <c r="I1" s="364"/>
      <c r="J1" s="365" t="s">
        <v>436</v>
      </c>
      <c r="K1" s="363"/>
      <c r="L1" s="366"/>
    </row>
    <row r="2" spans="1:12" x14ac:dyDescent="0.25">
      <c r="A2" s="357"/>
      <c r="B2" s="359"/>
      <c r="C2" s="361"/>
      <c r="D2" s="97" t="s">
        <v>363</v>
      </c>
      <c r="E2" s="123" t="s">
        <v>372</v>
      </c>
      <c r="F2" s="115" t="s">
        <v>437</v>
      </c>
      <c r="G2" s="115" t="s">
        <v>440</v>
      </c>
      <c r="H2" s="115" t="s">
        <v>441</v>
      </c>
      <c r="I2" s="157" t="s">
        <v>446</v>
      </c>
      <c r="J2" s="43" t="s">
        <v>372</v>
      </c>
      <c r="K2" s="115" t="s">
        <v>445</v>
      </c>
      <c r="L2" s="111" t="s">
        <v>446</v>
      </c>
    </row>
    <row r="3" spans="1:12" x14ac:dyDescent="0.25">
      <c r="A3" s="202" t="s">
        <v>3</v>
      </c>
      <c r="B3" s="209" t="s">
        <v>522</v>
      </c>
      <c r="C3" s="254" t="s">
        <v>5</v>
      </c>
      <c r="D3" s="231">
        <v>125</v>
      </c>
      <c r="E3" s="234">
        <v>71.350895999999992</v>
      </c>
      <c r="F3" s="235">
        <v>68.429249999999996</v>
      </c>
      <c r="G3" s="201">
        <v>0.16800000000000001</v>
      </c>
      <c r="H3" s="201">
        <v>0.61599999999999999</v>
      </c>
      <c r="I3" s="219">
        <v>0.216</v>
      </c>
      <c r="J3" s="236">
        <v>70.556613906908055</v>
      </c>
      <c r="K3" s="201">
        <v>0.21055550369501724</v>
      </c>
      <c r="L3" s="203">
        <v>0.21326166673022462</v>
      </c>
    </row>
    <row r="4" spans="1:12" x14ac:dyDescent="0.25">
      <c r="A4" s="202" t="s">
        <v>6</v>
      </c>
      <c r="B4" s="209" t="s">
        <v>523</v>
      </c>
      <c r="C4" s="254" t="s">
        <v>8</v>
      </c>
      <c r="D4" s="231">
        <v>289</v>
      </c>
      <c r="E4" s="234">
        <v>70.160133217993064</v>
      </c>
      <c r="F4" s="235">
        <v>68</v>
      </c>
      <c r="G4" s="201">
        <v>0.20415224913494809</v>
      </c>
      <c r="H4" s="201">
        <v>0.58131487889273359</v>
      </c>
      <c r="I4" s="219">
        <v>0.21453287197231835</v>
      </c>
      <c r="J4" s="236">
        <v>70.487214402553249</v>
      </c>
      <c r="K4" s="201">
        <v>0.22525708364253655</v>
      </c>
      <c r="L4" s="203">
        <v>0.22571148245016848</v>
      </c>
    </row>
    <row r="5" spans="1:12" x14ac:dyDescent="0.25">
      <c r="A5" s="202" t="s">
        <v>12</v>
      </c>
      <c r="B5" s="209" t="s">
        <v>524</v>
      </c>
      <c r="C5" s="254" t="s">
        <v>14</v>
      </c>
      <c r="D5" s="231">
        <v>198</v>
      </c>
      <c r="E5" s="234">
        <v>72.296830808080813</v>
      </c>
      <c r="F5" s="235">
        <v>69</v>
      </c>
      <c r="G5" s="201">
        <v>0.18181818181818182</v>
      </c>
      <c r="H5" s="201">
        <v>0.57070707070707072</v>
      </c>
      <c r="I5" s="219">
        <v>0.24747474747474749</v>
      </c>
      <c r="J5" s="236">
        <v>72.486704425467394</v>
      </c>
      <c r="K5" s="201">
        <v>0.18843455360147465</v>
      </c>
      <c r="L5" s="203">
        <v>0.26182232855743626</v>
      </c>
    </row>
    <row r="6" spans="1:12" x14ac:dyDescent="0.25">
      <c r="A6" s="202" t="s">
        <v>15</v>
      </c>
      <c r="B6" s="209" t="s">
        <v>525</v>
      </c>
      <c r="C6" s="254" t="s">
        <v>14</v>
      </c>
      <c r="D6" s="231">
        <v>239</v>
      </c>
      <c r="E6" s="234">
        <v>69.547658995815922</v>
      </c>
      <c r="F6" s="235">
        <v>67</v>
      </c>
      <c r="G6" s="201">
        <v>0.16317991631799164</v>
      </c>
      <c r="H6" s="201">
        <v>0.65271966527196656</v>
      </c>
      <c r="I6" s="219">
        <v>0.18410041841004185</v>
      </c>
      <c r="J6" s="236">
        <v>69.382027173784024</v>
      </c>
      <c r="K6" s="201">
        <v>0.1727562482809554</v>
      </c>
      <c r="L6" s="203">
        <v>0.17911867984901408</v>
      </c>
    </row>
    <row r="7" spans="1:12" x14ac:dyDescent="0.25">
      <c r="A7" s="202" t="s">
        <v>17</v>
      </c>
      <c r="B7" s="209" t="s">
        <v>526</v>
      </c>
      <c r="C7" s="254" t="s">
        <v>11</v>
      </c>
      <c r="D7" s="231">
        <v>142</v>
      </c>
      <c r="E7" s="234">
        <v>68.019235915492956</v>
      </c>
      <c r="F7" s="235">
        <v>66</v>
      </c>
      <c r="G7" s="201">
        <v>0.25352112676056338</v>
      </c>
      <c r="H7" s="201">
        <v>0.57042253521126762</v>
      </c>
      <c r="I7" s="219">
        <v>0.176056338028169</v>
      </c>
      <c r="J7" s="236">
        <v>67.599701694965674</v>
      </c>
      <c r="K7" s="201">
        <v>0.26361162032251984</v>
      </c>
      <c r="L7" s="203">
        <v>0.16849266513151767</v>
      </c>
    </row>
    <row r="8" spans="1:12" x14ac:dyDescent="0.25">
      <c r="A8" s="202" t="s">
        <v>19</v>
      </c>
      <c r="B8" s="209" t="s">
        <v>527</v>
      </c>
      <c r="C8" s="254" t="s">
        <v>21</v>
      </c>
      <c r="D8" s="231">
        <v>355</v>
      </c>
      <c r="E8" s="234">
        <v>64.187200000000004</v>
      </c>
      <c r="F8" s="235">
        <v>63.5</v>
      </c>
      <c r="G8" s="201">
        <v>0.29577464788732394</v>
      </c>
      <c r="H8" s="201">
        <v>0.60563380281690138</v>
      </c>
      <c r="I8" s="219">
        <v>9.8591549295774641E-2</v>
      </c>
      <c r="J8" s="236">
        <v>65.581144057780733</v>
      </c>
      <c r="K8" s="201">
        <v>0.28570919197941219</v>
      </c>
      <c r="L8" s="203">
        <v>0.11528274641272045</v>
      </c>
    </row>
    <row r="9" spans="1:12" x14ac:dyDescent="0.25">
      <c r="A9" s="202" t="s">
        <v>22</v>
      </c>
      <c r="B9" s="209" t="s">
        <v>528</v>
      </c>
      <c r="C9" s="254" t="s">
        <v>24</v>
      </c>
      <c r="D9" s="231">
        <v>90</v>
      </c>
      <c r="E9" s="234">
        <v>73.086444444444439</v>
      </c>
      <c r="F9" s="235">
        <v>70</v>
      </c>
      <c r="G9" s="201">
        <v>8.8888888888888892E-2</v>
      </c>
      <c r="H9" s="201">
        <v>0.67777777777777781</v>
      </c>
      <c r="I9" s="219">
        <v>0.23333333333333334</v>
      </c>
      <c r="J9" s="236">
        <v>74.26211022711847</v>
      </c>
      <c r="K9" s="201">
        <v>9.1251285514800995E-2</v>
      </c>
      <c r="L9" s="203">
        <v>0.274093589481817</v>
      </c>
    </row>
    <row r="10" spans="1:12" x14ac:dyDescent="0.25">
      <c r="A10" s="202" t="s">
        <v>25</v>
      </c>
      <c r="B10" s="209" t="s">
        <v>529</v>
      </c>
      <c r="C10" s="254" t="s">
        <v>8</v>
      </c>
      <c r="D10" s="231">
        <v>120</v>
      </c>
      <c r="E10" s="234">
        <v>73.436812499999945</v>
      </c>
      <c r="F10" s="235">
        <v>71.590999999999994</v>
      </c>
      <c r="G10" s="201">
        <v>0.17499999999999999</v>
      </c>
      <c r="H10" s="201">
        <v>0.56666666666666665</v>
      </c>
      <c r="I10" s="219">
        <v>0.25833333333333336</v>
      </c>
      <c r="J10" s="236">
        <v>73.009367794021301</v>
      </c>
      <c r="K10" s="201">
        <v>0.21021183312315381</v>
      </c>
      <c r="L10" s="203">
        <v>0.25968275912275246</v>
      </c>
    </row>
    <row r="11" spans="1:12" x14ac:dyDescent="0.25">
      <c r="A11" s="202" t="s">
        <v>27</v>
      </c>
      <c r="B11" s="209" t="s">
        <v>530</v>
      </c>
      <c r="C11" s="254" t="s">
        <v>5</v>
      </c>
      <c r="D11" s="231">
        <v>112</v>
      </c>
      <c r="E11" s="234">
        <v>74.16760714285715</v>
      </c>
      <c r="F11" s="235">
        <v>72.5</v>
      </c>
      <c r="G11" s="201">
        <v>0.16071428571428573</v>
      </c>
      <c r="H11" s="201">
        <v>0.5267857142857143</v>
      </c>
      <c r="I11" s="219">
        <v>0.3125</v>
      </c>
      <c r="J11" s="236">
        <v>73.716018370626401</v>
      </c>
      <c r="K11" s="201">
        <v>0.18337415722845596</v>
      </c>
      <c r="L11" s="203">
        <v>0.31104509299473709</v>
      </c>
    </row>
    <row r="12" spans="1:12" x14ac:dyDescent="0.25">
      <c r="A12" s="202" t="s">
        <v>29</v>
      </c>
      <c r="B12" s="209" t="s">
        <v>531</v>
      </c>
      <c r="C12" s="254" t="s">
        <v>31</v>
      </c>
      <c r="D12" s="231">
        <v>65</v>
      </c>
      <c r="E12" s="234">
        <v>75.3759923076923</v>
      </c>
      <c r="F12" s="235">
        <v>73</v>
      </c>
      <c r="G12" s="201">
        <v>0.1076923076923077</v>
      </c>
      <c r="H12" s="201">
        <v>0.58461538461538465</v>
      </c>
      <c r="I12" s="219">
        <v>0.30769230769230771</v>
      </c>
      <c r="J12" s="236">
        <v>72.439092093294491</v>
      </c>
      <c r="K12" s="201">
        <v>0.13628548475497593</v>
      </c>
      <c r="L12" s="203">
        <v>0.23387001454671755</v>
      </c>
    </row>
    <row r="13" spans="1:12" x14ac:dyDescent="0.25">
      <c r="A13" s="202" t="s">
        <v>32</v>
      </c>
      <c r="B13" s="209" t="s">
        <v>532</v>
      </c>
      <c r="C13" s="254" t="s">
        <v>31</v>
      </c>
      <c r="D13" s="231">
        <v>53</v>
      </c>
      <c r="E13" s="234">
        <v>71.749424528301901</v>
      </c>
      <c r="F13" s="235">
        <v>71</v>
      </c>
      <c r="G13" s="201">
        <v>0.15094339622641509</v>
      </c>
      <c r="H13" s="201">
        <v>0.62264150943396224</v>
      </c>
      <c r="I13" s="219">
        <v>0.22641509433962265</v>
      </c>
      <c r="J13" s="236">
        <v>71.47046879788779</v>
      </c>
      <c r="K13" s="201">
        <v>0.15706071108957595</v>
      </c>
      <c r="L13" s="203">
        <v>0.19584859374206845</v>
      </c>
    </row>
    <row r="14" spans="1:12" x14ac:dyDescent="0.25">
      <c r="A14" s="202" t="s">
        <v>34</v>
      </c>
      <c r="B14" s="209" t="s">
        <v>533</v>
      </c>
      <c r="C14" s="254" t="s">
        <v>24</v>
      </c>
      <c r="D14" s="231">
        <v>87</v>
      </c>
      <c r="E14" s="234">
        <v>68.13372413793104</v>
      </c>
      <c r="F14" s="235">
        <v>65.5</v>
      </c>
      <c r="G14" s="201">
        <v>0.20689655172413793</v>
      </c>
      <c r="H14" s="201">
        <v>0.5977011494252874</v>
      </c>
      <c r="I14" s="219">
        <v>0.19540229885057472</v>
      </c>
      <c r="J14" s="236">
        <v>67.75014061107963</v>
      </c>
      <c r="K14" s="201">
        <v>0.21750708450116121</v>
      </c>
      <c r="L14" s="203">
        <v>0.20292063273804142</v>
      </c>
    </row>
    <row r="15" spans="1:12" x14ac:dyDescent="0.25">
      <c r="A15" s="202" t="s">
        <v>36</v>
      </c>
      <c r="B15" s="209" t="s">
        <v>534</v>
      </c>
      <c r="C15" s="254" t="s">
        <v>11</v>
      </c>
      <c r="D15" s="231">
        <v>63</v>
      </c>
      <c r="E15" s="234">
        <v>69.581063492063521</v>
      </c>
      <c r="F15" s="235">
        <v>65.032999999999987</v>
      </c>
      <c r="G15" s="201">
        <v>0.15873015873015872</v>
      </c>
      <c r="H15" s="201">
        <v>0.66666666666666663</v>
      </c>
      <c r="I15" s="219">
        <v>0.17460317460317459</v>
      </c>
      <c r="J15" s="236">
        <v>68.3809435861466</v>
      </c>
      <c r="K15" s="201">
        <v>0.20397494946698164</v>
      </c>
      <c r="L15" s="203">
        <v>0.15350418641871044</v>
      </c>
    </row>
    <row r="16" spans="1:12" x14ac:dyDescent="0.25">
      <c r="A16" s="202" t="s">
        <v>38</v>
      </c>
      <c r="B16" s="209" t="s">
        <v>535</v>
      </c>
      <c r="C16" s="254" t="s">
        <v>21</v>
      </c>
      <c r="D16" s="231">
        <v>85</v>
      </c>
      <c r="E16" s="234">
        <v>70.648370588235295</v>
      </c>
      <c r="F16" s="235">
        <v>68.311999999999998</v>
      </c>
      <c r="G16" s="201">
        <v>0.22352941176470589</v>
      </c>
      <c r="H16" s="201">
        <v>0.54117647058823526</v>
      </c>
      <c r="I16" s="219">
        <v>0.23529411764705882</v>
      </c>
      <c r="J16" s="236">
        <v>69.915198940060733</v>
      </c>
      <c r="K16" s="201">
        <v>0.25497612574508621</v>
      </c>
      <c r="L16" s="203">
        <v>0.22242284530930087</v>
      </c>
    </row>
    <row r="17" spans="1:12" x14ac:dyDescent="0.25">
      <c r="A17" s="202" t="s">
        <v>40</v>
      </c>
      <c r="B17" s="209" t="s">
        <v>536</v>
      </c>
      <c r="C17" s="254" t="s">
        <v>31</v>
      </c>
      <c r="D17" s="231">
        <v>132</v>
      </c>
      <c r="E17" s="234">
        <v>75.890890151515151</v>
      </c>
      <c r="F17" s="235">
        <v>71.621000000000009</v>
      </c>
      <c r="G17" s="201">
        <v>0.15151515151515152</v>
      </c>
      <c r="H17" s="201">
        <v>0.49242424242424243</v>
      </c>
      <c r="I17" s="219">
        <v>0.35606060606060608</v>
      </c>
      <c r="J17" s="236">
        <v>76.092623369922237</v>
      </c>
      <c r="K17" s="201">
        <v>0.15638368416423074</v>
      </c>
      <c r="L17" s="203">
        <v>0.36426062606806858</v>
      </c>
    </row>
    <row r="18" spans="1:12" x14ac:dyDescent="0.25">
      <c r="A18" s="202" t="s">
        <v>42</v>
      </c>
      <c r="B18" s="209" t="s">
        <v>537</v>
      </c>
      <c r="C18" s="254" t="s">
        <v>8</v>
      </c>
      <c r="D18" s="231">
        <v>204</v>
      </c>
      <c r="E18" s="234">
        <v>71.083941176470603</v>
      </c>
      <c r="F18" s="235">
        <v>69.405000000000001</v>
      </c>
      <c r="G18" s="201">
        <v>0.15686274509803921</v>
      </c>
      <c r="H18" s="201">
        <v>0.62745098039215685</v>
      </c>
      <c r="I18" s="219">
        <v>0.21568627450980393</v>
      </c>
      <c r="J18" s="236">
        <v>70.296663253046034</v>
      </c>
      <c r="K18" s="201">
        <v>0.16943717777571637</v>
      </c>
      <c r="L18" s="203">
        <v>0.20192497005414253</v>
      </c>
    </row>
    <row r="19" spans="1:12" x14ac:dyDescent="0.25">
      <c r="A19" s="202" t="s">
        <v>44</v>
      </c>
      <c r="B19" s="209" t="s">
        <v>538</v>
      </c>
      <c r="C19" s="254" t="s">
        <v>11</v>
      </c>
      <c r="D19" s="231">
        <v>105</v>
      </c>
      <c r="E19" s="234">
        <v>74.763238095238094</v>
      </c>
      <c r="F19" s="235">
        <v>73.5</v>
      </c>
      <c r="G19" s="201">
        <v>8.5714285714285715E-2</v>
      </c>
      <c r="H19" s="201">
        <v>0.60952380952380958</v>
      </c>
      <c r="I19" s="219">
        <v>0.30476190476190479</v>
      </c>
      <c r="J19" s="236">
        <v>73.264583044910239</v>
      </c>
      <c r="K19" s="201">
        <v>0.10047746600564057</v>
      </c>
      <c r="L19" s="203">
        <v>0.28333197964076373</v>
      </c>
    </row>
    <row r="20" spans="1:12" x14ac:dyDescent="0.25">
      <c r="A20" s="202" t="s">
        <v>46</v>
      </c>
      <c r="B20" s="209" t="s">
        <v>539</v>
      </c>
      <c r="C20" s="254" t="s">
        <v>21</v>
      </c>
      <c r="D20" s="231">
        <v>161</v>
      </c>
      <c r="E20" s="234">
        <v>71.945546583850941</v>
      </c>
      <c r="F20" s="235">
        <v>70</v>
      </c>
      <c r="G20" s="201">
        <v>0.13664596273291926</v>
      </c>
      <c r="H20" s="201">
        <v>0.63354037267080743</v>
      </c>
      <c r="I20" s="219">
        <v>0.22981366459627328</v>
      </c>
      <c r="J20" s="236">
        <v>71.082637424831162</v>
      </c>
      <c r="K20" s="201">
        <v>0.15449156096270175</v>
      </c>
      <c r="L20" s="203">
        <v>0.21421609487571061</v>
      </c>
    </row>
    <row r="21" spans="1:12" x14ac:dyDescent="0.25">
      <c r="A21" s="202" t="s">
        <v>48</v>
      </c>
      <c r="B21" s="209" t="s">
        <v>540</v>
      </c>
      <c r="C21" s="254" t="s">
        <v>24</v>
      </c>
      <c r="D21" s="231">
        <v>36</v>
      </c>
      <c r="E21" s="234">
        <v>72.91573611111113</v>
      </c>
      <c r="F21" s="235">
        <v>68.75</v>
      </c>
      <c r="G21" s="201">
        <v>0.19444444444444445</v>
      </c>
      <c r="H21" s="201">
        <v>0.5</v>
      </c>
      <c r="I21" s="219">
        <v>0.30555555555555558</v>
      </c>
      <c r="J21" s="236">
        <v>72.662519610664617</v>
      </c>
      <c r="K21" s="201">
        <v>0.20606365294952364</v>
      </c>
      <c r="L21" s="203">
        <v>0.30259733299780273</v>
      </c>
    </row>
    <row r="22" spans="1:12" x14ac:dyDescent="0.25">
      <c r="A22" s="202" t="s">
        <v>51</v>
      </c>
      <c r="B22" s="209" t="s">
        <v>541</v>
      </c>
      <c r="C22" s="254" t="s">
        <v>31</v>
      </c>
      <c r="D22" s="231">
        <v>110</v>
      </c>
      <c r="E22" s="234">
        <v>77.41879999999999</v>
      </c>
      <c r="F22" s="235">
        <v>75.863</v>
      </c>
      <c r="G22" s="201">
        <v>0.16363636363636364</v>
      </c>
      <c r="H22" s="201">
        <v>0.38181818181818183</v>
      </c>
      <c r="I22" s="219">
        <v>0.45454545454545453</v>
      </c>
      <c r="J22" s="236">
        <v>75.657957657738848</v>
      </c>
      <c r="K22" s="201">
        <v>0.1879658578802102</v>
      </c>
      <c r="L22" s="203">
        <v>0.39194592567137621</v>
      </c>
    </row>
    <row r="23" spans="1:12" x14ac:dyDescent="0.25">
      <c r="A23" s="202" t="s">
        <v>53</v>
      </c>
      <c r="B23" s="209" t="s">
        <v>542</v>
      </c>
      <c r="C23" s="254" t="s">
        <v>31</v>
      </c>
      <c r="D23" s="231">
        <v>267</v>
      </c>
      <c r="E23" s="234">
        <v>73.295071161048696</v>
      </c>
      <c r="F23" s="235">
        <v>72</v>
      </c>
      <c r="G23" s="201">
        <v>0.14981273408239701</v>
      </c>
      <c r="H23" s="201">
        <v>0.61048689138576784</v>
      </c>
      <c r="I23" s="219">
        <v>0.23970037453183521</v>
      </c>
      <c r="J23" s="236">
        <v>73.54259384832902</v>
      </c>
      <c r="K23" s="201">
        <v>0.15932920928271715</v>
      </c>
      <c r="L23" s="203">
        <v>0.25126192289008653</v>
      </c>
    </row>
    <row r="24" spans="1:12" x14ac:dyDescent="0.25">
      <c r="A24" s="202" t="s">
        <v>55</v>
      </c>
      <c r="B24" s="209" t="s">
        <v>543</v>
      </c>
      <c r="C24" s="254" t="s">
        <v>11</v>
      </c>
      <c r="D24" s="231">
        <v>218</v>
      </c>
      <c r="E24" s="234">
        <v>74.990408256880727</v>
      </c>
      <c r="F24" s="235">
        <v>72.650000000000006</v>
      </c>
      <c r="G24" s="201">
        <v>0.10091743119266056</v>
      </c>
      <c r="H24" s="201">
        <v>0.6330275229357798</v>
      </c>
      <c r="I24" s="219">
        <v>0.26605504587155965</v>
      </c>
      <c r="J24" s="236">
        <v>73.391322964288719</v>
      </c>
      <c r="K24" s="201">
        <v>0.12021618346370024</v>
      </c>
      <c r="L24" s="203">
        <v>0.23903848682732642</v>
      </c>
    </row>
    <row r="25" spans="1:12" x14ac:dyDescent="0.25">
      <c r="A25" s="202" t="s">
        <v>57</v>
      </c>
      <c r="B25" s="209" t="s">
        <v>544</v>
      </c>
      <c r="C25" s="254" t="s">
        <v>50</v>
      </c>
      <c r="D25" s="231">
        <v>59</v>
      </c>
      <c r="E25" s="234">
        <v>75.820084745762713</v>
      </c>
      <c r="F25" s="235">
        <v>71.5</v>
      </c>
      <c r="G25" s="201">
        <v>8.4745762711864403E-2</v>
      </c>
      <c r="H25" s="201">
        <v>0.61016949152542377</v>
      </c>
      <c r="I25" s="219">
        <v>0.30508474576271188</v>
      </c>
      <c r="J25" s="236">
        <v>75.512301474078569</v>
      </c>
      <c r="K25" s="201">
        <v>9.1353229602392005E-2</v>
      </c>
      <c r="L25" s="203">
        <v>0.30070648088675017</v>
      </c>
    </row>
    <row r="26" spans="1:12" x14ac:dyDescent="0.25">
      <c r="A26" s="202" t="s">
        <v>59</v>
      </c>
      <c r="B26" s="209" t="s">
        <v>545</v>
      </c>
      <c r="C26" s="254" t="s">
        <v>21</v>
      </c>
      <c r="D26" s="231">
        <v>87</v>
      </c>
      <c r="E26" s="234">
        <v>71.710000000000008</v>
      </c>
      <c r="F26" s="235">
        <v>69</v>
      </c>
      <c r="G26" s="201">
        <v>0.14942528735632185</v>
      </c>
      <c r="H26" s="201">
        <v>0.62068965517241381</v>
      </c>
      <c r="I26" s="219">
        <v>0.22988505747126436</v>
      </c>
      <c r="J26" s="236">
        <v>73.078360992530179</v>
      </c>
      <c r="K26" s="201">
        <v>0.14236965818153738</v>
      </c>
      <c r="L26" s="203">
        <v>0.25503155633782082</v>
      </c>
    </row>
    <row r="27" spans="1:12" x14ac:dyDescent="0.25">
      <c r="A27" s="202" t="s">
        <v>61</v>
      </c>
      <c r="B27" s="209" t="s">
        <v>546</v>
      </c>
      <c r="C27" s="254" t="s">
        <v>24</v>
      </c>
      <c r="D27" s="231">
        <v>99</v>
      </c>
      <c r="E27" s="234">
        <v>64.384005050505053</v>
      </c>
      <c r="F27" s="235">
        <v>63</v>
      </c>
      <c r="G27" s="201">
        <v>0.32323232323232326</v>
      </c>
      <c r="H27" s="201">
        <v>0.56565656565656564</v>
      </c>
      <c r="I27" s="219">
        <v>0.1111111111111111</v>
      </c>
      <c r="J27" s="236">
        <v>65.161898524104842</v>
      </c>
      <c r="K27" s="201">
        <v>0.32726697839994234</v>
      </c>
      <c r="L27" s="203">
        <v>0.12324891372101522</v>
      </c>
    </row>
    <row r="28" spans="1:12" x14ac:dyDescent="0.25">
      <c r="A28" s="202" t="s">
        <v>63</v>
      </c>
      <c r="B28" s="209" t="s">
        <v>547</v>
      </c>
      <c r="C28" s="254" t="s">
        <v>31</v>
      </c>
      <c r="D28" s="231">
        <v>82</v>
      </c>
      <c r="E28" s="234">
        <v>70.378036585365876</v>
      </c>
      <c r="F28" s="235">
        <v>68.858499999999992</v>
      </c>
      <c r="G28" s="201">
        <v>0.13414634146341464</v>
      </c>
      <c r="H28" s="201">
        <v>0.67073170731707321</v>
      </c>
      <c r="I28" s="219">
        <v>0.1951219512195122</v>
      </c>
      <c r="J28" s="236">
        <v>70.53896144310977</v>
      </c>
      <c r="K28" s="201">
        <v>0.13402910255704581</v>
      </c>
      <c r="L28" s="203">
        <v>0.19748487389607647</v>
      </c>
    </row>
    <row r="29" spans="1:12" x14ac:dyDescent="0.25">
      <c r="A29" s="202" t="s">
        <v>65</v>
      </c>
      <c r="B29" s="209" t="s">
        <v>548</v>
      </c>
      <c r="C29" s="254" t="s">
        <v>50</v>
      </c>
      <c r="D29" s="231">
        <v>297</v>
      </c>
      <c r="E29" s="234">
        <v>71.208351851851845</v>
      </c>
      <c r="F29" s="235">
        <v>68.5</v>
      </c>
      <c r="G29" s="201">
        <v>0.19865319865319866</v>
      </c>
      <c r="H29" s="201">
        <v>0.54882154882154888</v>
      </c>
      <c r="I29" s="219">
        <v>0.25252525252525254</v>
      </c>
      <c r="J29" s="236">
        <v>70.313645026105817</v>
      </c>
      <c r="K29" s="201">
        <v>0.23075437060416973</v>
      </c>
      <c r="L29" s="203">
        <v>0.23117175572581386</v>
      </c>
    </row>
    <row r="30" spans="1:12" x14ac:dyDescent="0.25">
      <c r="A30" s="202" t="s">
        <v>67</v>
      </c>
      <c r="B30" s="209" t="s">
        <v>549</v>
      </c>
      <c r="C30" s="254" t="s">
        <v>69</v>
      </c>
      <c r="D30" s="231">
        <v>125</v>
      </c>
      <c r="E30" s="234">
        <v>71.38603599999999</v>
      </c>
      <c r="F30" s="235">
        <v>69.900000000000006</v>
      </c>
      <c r="G30" s="201">
        <v>0.13600000000000001</v>
      </c>
      <c r="H30" s="201">
        <v>0.624</v>
      </c>
      <c r="I30" s="219">
        <v>0.24</v>
      </c>
      <c r="J30" s="236">
        <v>69.973251347483597</v>
      </c>
      <c r="K30" s="201">
        <v>0.15430448323269355</v>
      </c>
      <c r="L30" s="203">
        <v>0.19691905622916883</v>
      </c>
    </row>
    <row r="31" spans="1:12" x14ac:dyDescent="0.25">
      <c r="A31" s="202" t="s">
        <v>70</v>
      </c>
      <c r="B31" s="209" t="s">
        <v>550</v>
      </c>
      <c r="C31" s="254" t="s">
        <v>21</v>
      </c>
      <c r="D31" s="231">
        <v>134</v>
      </c>
      <c r="E31" s="234">
        <v>69.4071604477612</v>
      </c>
      <c r="F31" s="235">
        <v>66</v>
      </c>
      <c r="G31" s="201">
        <v>0.19402985074626866</v>
      </c>
      <c r="H31" s="201">
        <v>0.57462686567164178</v>
      </c>
      <c r="I31" s="219">
        <v>0.23134328358208955</v>
      </c>
      <c r="J31" s="236">
        <v>69.597676458348857</v>
      </c>
      <c r="K31" s="201">
        <v>0.20271639975674027</v>
      </c>
      <c r="L31" s="203">
        <v>0.23323283332716238</v>
      </c>
    </row>
    <row r="32" spans="1:12" ht="14.45" x14ac:dyDescent="0.3">
      <c r="A32" s="202" t="s">
        <v>72</v>
      </c>
      <c r="B32" s="209" t="s">
        <v>551</v>
      </c>
      <c r="C32" s="254" t="s">
        <v>21</v>
      </c>
      <c r="D32" s="231">
        <v>231</v>
      </c>
      <c r="E32" s="234">
        <v>67.327140692640697</v>
      </c>
      <c r="F32" s="235">
        <v>65</v>
      </c>
      <c r="G32" s="201">
        <v>0.24242424242424243</v>
      </c>
      <c r="H32" s="201">
        <v>0.63636363636363635</v>
      </c>
      <c r="I32" s="219">
        <v>0.12121212121212122</v>
      </c>
      <c r="J32" s="236">
        <v>67.567550444062377</v>
      </c>
      <c r="K32" s="201">
        <v>0.24886914607430363</v>
      </c>
      <c r="L32" s="203">
        <v>0.12453364585539141</v>
      </c>
    </row>
    <row r="33" spans="1:12" ht="14.45" x14ac:dyDescent="0.3">
      <c r="A33" s="202" t="s">
        <v>74</v>
      </c>
      <c r="B33" s="209" t="s">
        <v>552</v>
      </c>
      <c r="C33" s="254" t="s">
        <v>31</v>
      </c>
      <c r="D33" s="231">
        <v>121</v>
      </c>
      <c r="E33" s="234">
        <v>70.09661570247934</v>
      </c>
      <c r="F33" s="235">
        <v>67.25</v>
      </c>
      <c r="G33" s="201">
        <v>0.19834710743801653</v>
      </c>
      <c r="H33" s="201">
        <v>0.57851239669421484</v>
      </c>
      <c r="I33" s="219">
        <v>0.2231404958677686</v>
      </c>
      <c r="J33" s="236">
        <v>68.122928198940514</v>
      </c>
      <c r="K33" s="201">
        <v>0.24221885387060993</v>
      </c>
      <c r="L33" s="203">
        <v>0.19858108487786752</v>
      </c>
    </row>
    <row r="34" spans="1:12" ht="14.45" x14ac:dyDescent="0.3">
      <c r="A34" s="202" t="s">
        <v>76</v>
      </c>
      <c r="B34" s="209" t="s">
        <v>553</v>
      </c>
      <c r="C34" s="254" t="s">
        <v>21</v>
      </c>
      <c r="D34" s="231">
        <v>79</v>
      </c>
      <c r="E34" s="234">
        <v>72.247791139240505</v>
      </c>
      <c r="F34" s="235">
        <v>71</v>
      </c>
      <c r="G34" s="201">
        <v>7.5949367088607597E-2</v>
      </c>
      <c r="H34" s="201">
        <v>0.67088607594936711</v>
      </c>
      <c r="I34" s="219">
        <v>0.25316455696202533</v>
      </c>
      <c r="J34" s="236">
        <v>74.293284885408127</v>
      </c>
      <c r="K34" s="201">
        <v>7.0134207529561982E-2</v>
      </c>
      <c r="L34" s="203">
        <v>0.31804250040240206</v>
      </c>
    </row>
    <row r="35" spans="1:12" ht="14.45" x14ac:dyDescent="0.3">
      <c r="A35" s="202" t="s">
        <v>78</v>
      </c>
      <c r="B35" s="209" t="s">
        <v>554</v>
      </c>
      <c r="C35" s="254" t="s">
        <v>69</v>
      </c>
      <c r="D35" s="231">
        <v>226</v>
      </c>
      <c r="E35" s="234">
        <v>78.599338495575182</v>
      </c>
      <c r="F35" s="235">
        <v>74.768749999999997</v>
      </c>
      <c r="G35" s="201">
        <v>0.11946902654867257</v>
      </c>
      <c r="H35" s="201">
        <v>0.5</v>
      </c>
      <c r="I35" s="219">
        <v>0.38053097345132741</v>
      </c>
      <c r="J35" s="236">
        <v>77.12345003781904</v>
      </c>
      <c r="K35" s="201">
        <v>0.13296589719804261</v>
      </c>
      <c r="L35" s="203">
        <v>0.33568966059387201</v>
      </c>
    </row>
    <row r="36" spans="1:12" ht="14.45" x14ac:dyDescent="0.3">
      <c r="A36" s="202" t="s">
        <v>80</v>
      </c>
      <c r="B36" s="209" t="s">
        <v>555</v>
      </c>
      <c r="C36" s="254" t="s">
        <v>8</v>
      </c>
      <c r="D36" s="231">
        <v>258</v>
      </c>
      <c r="E36" s="234">
        <v>68.415195736434114</v>
      </c>
      <c r="F36" s="235">
        <v>66</v>
      </c>
      <c r="G36" s="201">
        <v>0.22480620155038761</v>
      </c>
      <c r="H36" s="201">
        <v>0.60465116279069764</v>
      </c>
      <c r="I36" s="219">
        <v>0.17054263565891473</v>
      </c>
      <c r="J36" s="236">
        <v>69.342388908828042</v>
      </c>
      <c r="K36" s="201">
        <v>0.24947173480571877</v>
      </c>
      <c r="L36" s="203">
        <v>0.19516518503263272</v>
      </c>
    </row>
    <row r="37" spans="1:12" ht="14.45" x14ac:dyDescent="0.3">
      <c r="A37" s="202" t="s">
        <v>82</v>
      </c>
      <c r="B37" s="209" t="s">
        <v>556</v>
      </c>
      <c r="C37" s="254" t="s">
        <v>14</v>
      </c>
      <c r="D37" s="231">
        <v>306</v>
      </c>
      <c r="E37" s="234">
        <v>64.629521241830076</v>
      </c>
      <c r="F37" s="235">
        <v>64</v>
      </c>
      <c r="G37" s="201">
        <v>0.31699346405228757</v>
      </c>
      <c r="H37" s="201">
        <v>0.57843137254901966</v>
      </c>
      <c r="I37" s="219">
        <v>0.10457516339869281</v>
      </c>
      <c r="J37" s="236">
        <v>64.08428038589453</v>
      </c>
      <c r="K37" s="201">
        <v>0.36251440643234017</v>
      </c>
      <c r="L37" s="203">
        <v>9.7543208363621306E-2</v>
      </c>
    </row>
    <row r="38" spans="1:12" ht="14.45" x14ac:dyDescent="0.3">
      <c r="A38" s="202" t="s">
        <v>84</v>
      </c>
      <c r="B38" s="209" t="s">
        <v>557</v>
      </c>
      <c r="C38" s="254" t="s">
        <v>31</v>
      </c>
      <c r="D38" s="231">
        <v>62</v>
      </c>
      <c r="E38" s="234">
        <v>70.81615322580646</v>
      </c>
      <c r="F38" s="235">
        <v>67</v>
      </c>
      <c r="G38" s="201">
        <v>0.27419354838709675</v>
      </c>
      <c r="H38" s="201">
        <v>0.43548387096774194</v>
      </c>
      <c r="I38" s="219">
        <v>0.29032258064516131</v>
      </c>
      <c r="J38" s="236">
        <v>66.87586179869308</v>
      </c>
      <c r="K38" s="201">
        <v>0.3603400777795735</v>
      </c>
      <c r="L38" s="203">
        <v>0.20320215414861023</v>
      </c>
    </row>
    <row r="39" spans="1:12" ht="14.45" x14ac:dyDescent="0.3">
      <c r="A39" s="202" t="s">
        <v>86</v>
      </c>
      <c r="B39" s="209" t="s">
        <v>558</v>
      </c>
      <c r="C39" s="254" t="s">
        <v>11</v>
      </c>
      <c r="D39" s="231">
        <v>76</v>
      </c>
      <c r="E39" s="234">
        <v>72.407822368421066</v>
      </c>
      <c r="F39" s="235">
        <v>68</v>
      </c>
      <c r="G39" s="201">
        <v>0.15789473684210525</v>
      </c>
      <c r="H39" s="201">
        <v>0.55263157894736847</v>
      </c>
      <c r="I39" s="219">
        <v>0.28947368421052633</v>
      </c>
      <c r="J39" s="236">
        <v>71.176949044542738</v>
      </c>
      <c r="K39" s="201">
        <v>0.19000213881502667</v>
      </c>
      <c r="L39" s="203">
        <v>0.26551657055783007</v>
      </c>
    </row>
    <row r="40" spans="1:12" ht="14.45" x14ac:dyDescent="0.3">
      <c r="A40" s="202" t="s">
        <v>88</v>
      </c>
      <c r="B40" s="209" t="s">
        <v>559</v>
      </c>
      <c r="C40" s="254" t="s">
        <v>14</v>
      </c>
      <c r="D40" s="231">
        <v>126</v>
      </c>
      <c r="E40" s="234">
        <v>72.756297619047601</v>
      </c>
      <c r="F40" s="235">
        <v>68.5</v>
      </c>
      <c r="G40" s="201">
        <v>0.14285714285714285</v>
      </c>
      <c r="H40" s="201">
        <v>0.5714285714285714</v>
      </c>
      <c r="I40" s="219">
        <v>0.2857142857142857</v>
      </c>
      <c r="J40" s="236">
        <v>73.345006522038588</v>
      </c>
      <c r="K40" s="201">
        <v>0.14791144616105037</v>
      </c>
      <c r="L40" s="203">
        <v>0.3061752429247005</v>
      </c>
    </row>
    <row r="41" spans="1:12" ht="14.45" x14ac:dyDescent="0.3">
      <c r="A41" s="202" t="s">
        <v>90</v>
      </c>
      <c r="B41" s="209" t="s">
        <v>560</v>
      </c>
      <c r="C41" s="254" t="s">
        <v>24</v>
      </c>
      <c r="D41" s="231">
        <v>148</v>
      </c>
      <c r="E41" s="234">
        <v>66.342479729729718</v>
      </c>
      <c r="F41" s="235">
        <v>65.368750000000006</v>
      </c>
      <c r="G41" s="201">
        <v>0.22972972972972974</v>
      </c>
      <c r="H41" s="201">
        <v>0.64864864864864868</v>
      </c>
      <c r="I41" s="219">
        <v>0.12162162162162163</v>
      </c>
      <c r="J41" s="236">
        <v>66.483631144589623</v>
      </c>
      <c r="K41" s="201">
        <v>0.24735087980440468</v>
      </c>
      <c r="L41" s="203">
        <v>0.12220952249505075</v>
      </c>
    </row>
    <row r="42" spans="1:12" x14ac:dyDescent="0.25">
      <c r="A42" s="202" t="s">
        <v>517</v>
      </c>
      <c r="B42" s="209" t="s">
        <v>561</v>
      </c>
      <c r="C42" s="254" t="s">
        <v>31</v>
      </c>
      <c r="D42" s="231">
        <v>127</v>
      </c>
      <c r="E42" s="234">
        <v>78.507712598425172</v>
      </c>
      <c r="F42" s="235">
        <v>75</v>
      </c>
      <c r="G42" s="201">
        <v>0.11811023622047244</v>
      </c>
      <c r="H42" s="201">
        <v>0.50393700787401574</v>
      </c>
      <c r="I42" s="219">
        <v>0.37795275590551181</v>
      </c>
      <c r="J42" s="236">
        <v>78.331336275505308</v>
      </c>
      <c r="K42" s="201">
        <v>0.12499008452392499</v>
      </c>
      <c r="L42" s="203">
        <v>0.36819535623508859</v>
      </c>
    </row>
    <row r="43" spans="1:12" x14ac:dyDescent="0.25">
      <c r="A43" s="202" t="s">
        <v>92</v>
      </c>
      <c r="B43" s="209" t="s">
        <v>562</v>
      </c>
      <c r="C43" s="254" t="s">
        <v>5</v>
      </c>
      <c r="D43" s="231">
        <v>80</v>
      </c>
      <c r="E43" s="234">
        <v>73.79802500000001</v>
      </c>
      <c r="F43" s="235">
        <v>72.432749999999999</v>
      </c>
      <c r="G43" s="201">
        <v>0.1125</v>
      </c>
      <c r="H43" s="201">
        <v>0.55000000000000004</v>
      </c>
      <c r="I43" s="219">
        <v>0.33750000000000002</v>
      </c>
      <c r="J43" s="236">
        <v>72.822817634427679</v>
      </c>
      <c r="K43" s="201">
        <v>0.13718878539958221</v>
      </c>
      <c r="L43" s="203">
        <v>0.32132414231356582</v>
      </c>
    </row>
    <row r="44" spans="1:12" x14ac:dyDescent="0.25">
      <c r="A44" s="202" t="s">
        <v>94</v>
      </c>
      <c r="B44" s="209" t="s">
        <v>563</v>
      </c>
      <c r="C44" s="254" t="s">
        <v>11</v>
      </c>
      <c r="D44" s="231">
        <v>93</v>
      </c>
      <c r="E44" s="234">
        <v>72.822537634408604</v>
      </c>
      <c r="F44" s="235">
        <v>73.75</v>
      </c>
      <c r="G44" s="201">
        <v>0.15053763440860216</v>
      </c>
      <c r="H44" s="201">
        <v>0.58064516129032262</v>
      </c>
      <c r="I44" s="219">
        <v>0.26881720430107525</v>
      </c>
      <c r="J44" s="236">
        <v>72.289547248644126</v>
      </c>
      <c r="K44" s="201">
        <v>0.16596621532661376</v>
      </c>
      <c r="L44" s="203">
        <v>0.25417054115633769</v>
      </c>
    </row>
    <row r="45" spans="1:12" x14ac:dyDescent="0.25">
      <c r="A45" s="202" t="s">
        <v>96</v>
      </c>
      <c r="B45" s="209" t="s">
        <v>564</v>
      </c>
      <c r="C45" s="254" t="s">
        <v>21</v>
      </c>
      <c r="D45" s="231">
        <v>208</v>
      </c>
      <c r="E45" s="234">
        <v>67.022064903846157</v>
      </c>
      <c r="F45" s="235">
        <v>65.5</v>
      </c>
      <c r="G45" s="201">
        <v>0.26923076923076922</v>
      </c>
      <c r="H45" s="201">
        <v>0.5625</v>
      </c>
      <c r="I45" s="219">
        <v>0.16826923076923078</v>
      </c>
      <c r="J45" s="236">
        <v>68.426113732377814</v>
      </c>
      <c r="K45" s="201">
        <v>0.26130313587309612</v>
      </c>
      <c r="L45" s="203">
        <v>0.19603192965944932</v>
      </c>
    </row>
    <row r="46" spans="1:12" x14ac:dyDescent="0.25">
      <c r="A46" s="202" t="s">
        <v>98</v>
      </c>
      <c r="B46" s="209" t="s">
        <v>565</v>
      </c>
      <c r="C46" s="254" t="s">
        <v>14</v>
      </c>
      <c r="D46" s="231">
        <v>300</v>
      </c>
      <c r="E46" s="234">
        <v>70.09873833333333</v>
      </c>
      <c r="F46" s="235">
        <v>68</v>
      </c>
      <c r="G46" s="201">
        <v>0.19</v>
      </c>
      <c r="H46" s="201">
        <v>0.6</v>
      </c>
      <c r="I46" s="219">
        <v>0.21</v>
      </c>
      <c r="J46" s="236">
        <v>71.625934596036473</v>
      </c>
      <c r="K46" s="201">
        <v>0.184730809439764</v>
      </c>
      <c r="L46" s="203">
        <v>0.24697133231493654</v>
      </c>
    </row>
    <row r="47" spans="1:12" x14ac:dyDescent="0.25">
      <c r="A47" s="202" t="s">
        <v>100</v>
      </c>
      <c r="B47" s="209" t="s">
        <v>566</v>
      </c>
      <c r="C47" s="254" t="s">
        <v>5</v>
      </c>
      <c r="D47" s="231">
        <v>69</v>
      </c>
      <c r="E47" s="234">
        <v>68.017079710144927</v>
      </c>
      <c r="F47" s="235">
        <v>66.851249999999993</v>
      </c>
      <c r="G47" s="201">
        <v>0.2318840579710145</v>
      </c>
      <c r="H47" s="201">
        <v>0.65217391304347827</v>
      </c>
      <c r="I47" s="219">
        <v>0.11594202898550725</v>
      </c>
      <c r="J47" s="236">
        <v>68.40970735865686</v>
      </c>
      <c r="K47" s="201">
        <v>0.24449887630460801</v>
      </c>
      <c r="L47" s="203">
        <v>0.12571345058584771</v>
      </c>
    </row>
    <row r="48" spans="1:12" x14ac:dyDescent="0.25">
      <c r="A48" s="202" t="s">
        <v>102</v>
      </c>
      <c r="B48" s="209" t="s">
        <v>567</v>
      </c>
      <c r="C48" s="254" t="s">
        <v>31</v>
      </c>
      <c r="D48" s="231">
        <v>147</v>
      </c>
      <c r="E48" s="234">
        <v>64.825459183673487</v>
      </c>
      <c r="F48" s="235">
        <v>63.5</v>
      </c>
      <c r="G48" s="201">
        <v>0.3401360544217687</v>
      </c>
      <c r="H48" s="201">
        <v>0.52380952380952384</v>
      </c>
      <c r="I48" s="219">
        <v>0.1360544217687075</v>
      </c>
      <c r="J48" s="236">
        <v>66.258467925035475</v>
      </c>
      <c r="K48" s="201">
        <v>0.29737626856233312</v>
      </c>
      <c r="L48" s="203">
        <v>0.16222663751349783</v>
      </c>
    </row>
    <row r="49" spans="1:12" x14ac:dyDescent="0.25">
      <c r="A49" s="202" t="s">
        <v>104</v>
      </c>
      <c r="B49" s="209" t="s">
        <v>568</v>
      </c>
      <c r="C49" s="254" t="s">
        <v>31</v>
      </c>
      <c r="D49" s="231">
        <v>111</v>
      </c>
      <c r="E49" s="234">
        <v>74.876139639639646</v>
      </c>
      <c r="F49" s="235">
        <v>78</v>
      </c>
      <c r="G49" s="201">
        <v>0.13513513513513514</v>
      </c>
      <c r="H49" s="201">
        <v>0.45945945945945948</v>
      </c>
      <c r="I49" s="219">
        <v>0.40540540540540543</v>
      </c>
      <c r="J49" s="236">
        <v>70.839527867159859</v>
      </c>
      <c r="K49" s="201">
        <v>0.19435077931607492</v>
      </c>
      <c r="L49" s="203">
        <v>0.27614651717631644</v>
      </c>
    </row>
    <row r="50" spans="1:12" x14ac:dyDescent="0.25">
      <c r="A50" s="202" t="s">
        <v>106</v>
      </c>
      <c r="B50" s="209" t="s">
        <v>569</v>
      </c>
      <c r="C50" s="254" t="s">
        <v>31</v>
      </c>
      <c r="D50" s="231">
        <v>198</v>
      </c>
      <c r="E50" s="234">
        <v>70.062151515151513</v>
      </c>
      <c r="F50" s="235">
        <v>69.5</v>
      </c>
      <c r="G50" s="201">
        <v>0.24242424242424243</v>
      </c>
      <c r="H50" s="201">
        <v>0.54040404040404044</v>
      </c>
      <c r="I50" s="219">
        <v>0.21717171717171718</v>
      </c>
      <c r="J50" s="236">
        <v>67.361385850061566</v>
      </c>
      <c r="K50" s="201">
        <v>0.32817909372435683</v>
      </c>
      <c r="L50" s="203">
        <v>0.1766099228894924</v>
      </c>
    </row>
    <row r="51" spans="1:12" x14ac:dyDescent="0.25">
      <c r="A51" s="202" t="s">
        <v>108</v>
      </c>
      <c r="B51" s="209" t="s">
        <v>570</v>
      </c>
      <c r="C51" s="254" t="s">
        <v>110</v>
      </c>
      <c r="D51" s="231">
        <v>185</v>
      </c>
      <c r="E51" s="234">
        <v>72.815094594594598</v>
      </c>
      <c r="F51" s="235">
        <v>70</v>
      </c>
      <c r="G51" s="201">
        <v>0.12432432432432433</v>
      </c>
      <c r="H51" s="201">
        <v>0.64324324324324322</v>
      </c>
      <c r="I51" s="219">
        <v>0.23243243243243245</v>
      </c>
      <c r="J51" s="236">
        <v>72.394330038323858</v>
      </c>
      <c r="K51" s="201">
        <v>0.13307120445415105</v>
      </c>
      <c r="L51" s="203">
        <v>0.21933205896783309</v>
      </c>
    </row>
    <row r="52" spans="1:12" x14ac:dyDescent="0.25">
      <c r="A52" s="202" t="s">
        <v>111</v>
      </c>
      <c r="B52" s="209" t="s">
        <v>571</v>
      </c>
      <c r="C52" s="254" t="s">
        <v>31</v>
      </c>
      <c r="D52" s="231">
        <v>98</v>
      </c>
      <c r="E52" s="234">
        <v>75.783903061224478</v>
      </c>
      <c r="F52" s="235">
        <v>73.75</v>
      </c>
      <c r="G52" s="201">
        <v>0.16326530612244897</v>
      </c>
      <c r="H52" s="201">
        <v>0.47959183673469385</v>
      </c>
      <c r="I52" s="219">
        <v>0.35714285714285715</v>
      </c>
      <c r="J52" s="236">
        <v>73.54563235347382</v>
      </c>
      <c r="K52" s="201">
        <v>0.17759208920773883</v>
      </c>
      <c r="L52" s="203">
        <v>0.2913545862382006</v>
      </c>
    </row>
    <row r="53" spans="1:12" x14ac:dyDescent="0.25">
      <c r="A53" s="202" t="s">
        <v>113</v>
      </c>
      <c r="B53" s="209" t="s">
        <v>572</v>
      </c>
      <c r="C53" s="254" t="s">
        <v>14</v>
      </c>
      <c r="D53" s="231">
        <v>145</v>
      </c>
      <c r="E53" s="234">
        <v>69.728165517241408</v>
      </c>
      <c r="F53" s="235">
        <v>70.295500000000004</v>
      </c>
      <c r="G53" s="201">
        <v>0.19310344827586207</v>
      </c>
      <c r="H53" s="201">
        <v>0.65517241379310343</v>
      </c>
      <c r="I53" s="219">
        <v>0.15172413793103448</v>
      </c>
      <c r="J53" s="236">
        <v>69.69500519201867</v>
      </c>
      <c r="K53" s="201">
        <v>0.18622004495872219</v>
      </c>
      <c r="L53" s="203">
        <v>0.13445336042292561</v>
      </c>
    </row>
    <row r="54" spans="1:12" x14ac:dyDescent="0.25">
      <c r="A54" s="202" t="s">
        <v>115</v>
      </c>
      <c r="B54" s="209" t="s">
        <v>573</v>
      </c>
      <c r="C54" s="254" t="s">
        <v>69</v>
      </c>
      <c r="D54" s="231">
        <v>132</v>
      </c>
      <c r="E54" s="234">
        <v>73.977969696969694</v>
      </c>
      <c r="F54" s="235">
        <v>69.5</v>
      </c>
      <c r="G54" s="201">
        <v>0.16666666666666666</v>
      </c>
      <c r="H54" s="201">
        <v>0.56818181818181823</v>
      </c>
      <c r="I54" s="219">
        <v>0.26515151515151514</v>
      </c>
      <c r="J54" s="236">
        <v>73.189184283008288</v>
      </c>
      <c r="K54" s="201">
        <v>0.19357622655297871</v>
      </c>
      <c r="L54" s="203">
        <v>0.2495217263731983</v>
      </c>
    </row>
    <row r="55" spans="1:12" x14ac:dyDescent="0.25">
      <c r="A55" s="202" t="s">
        <v>117</v>
      </c>
      <c r="B55" s="209" t="s">
        <v>574</v>
      </c>
      <c r="C55" s="254" t="s">
        <v>110</v>
      </c>
      <c r="D55" s="231">
        <v>201</v>
      </c>
      <c r="E55" s="234">
        <v>69.9487263681592</v>
      </c>
      <c r="F55" s="235">
        <v>67.5</v>
      </c>
      <c r="G55" s="201">
        <v>0.20895522388059701</v>
      </c>
      <c r="H55" s="201">
        <v>0.60199004975124382</v>
      </c>
      <c r="I55" s="219">
        <v>0.1890547263681592</v>
      </c>
      <c r="J55" s="236">
        <v>68.515304781669073</v>
      </c>
      <c r="K55" s="201">
        <v>0.23740052183124843</v>
      </c>
      <c r="L55" s="203">
        <v>0.1362392684361334</v>
      </c>
    </row>
    <row r="56" spans="1:12" x14ac:dyDescent="0.25">
      <c r="A56" s="202" t="s">
        <v>119</v>
      </c>
      <c r="B56" s="209" t="s">
        <v>575</v>
      </c>
      <c r="C56" s="254" t="s">
        <v>110</v>
      </c>
      <c r="D56" s="231">
        <v>224</v>
      </c>
      <c r="E56" s="234">
        <v>72.550421875000012</v>
      </c>
      <c r="F56" s="235">
        <v>70.25</v>
      </c>
      <c r="G56" s="201">
        <v>0.16964285714285715</v>
      </c>
      <c r="H56" s="201">
        <v>0.5580357142857143</v>
      </c>
      <c r="I56" s="219">
        <v>0.27232142857142855</v>
      </c>
      <c r="J56" s="236">
        <v>73.58330749997674</v>
      </c>
      <c r="K56" s="201">
        <v>0.16879394900845651</v>
      </c>
      <c r="L56" s="203">
        <v>0.30760526495409318</v>
      </c>
    </row>
    <row r="57" spans="1:12" x14ac:dyDescent="0.25">
      <c r="A57" s="202" t="s">
        <v>121</v>
      </c>
      <c r="B57" s="209" t="s">
        <v>576</v>
      </c>
      <c r="C57" s="254" t="s">
        <v>24</v>
      </c>
      <c r="D57" s="231">
        <v>134</v>
      </c>
      <c r="E57" s="234">
        <v>66.419343283582094</v>
      </c>
      <c r="F57" s="235">
        <v>65.5</v>
      </c>
      <c r="G57" s="201">
        <v>0.23880597014925373</v>
      </c>
      <c r="H57" s="201">
        <v>0.61194029850746268</v>
      </c>
      <c r="I57" s="219">
        <v>0.14925373134328357</v>
      </c>
      <c r="J57" s="236">
        <v>67.770280870409366</v>
      </c>
      <c r="K57" s="201">
        <v>0.24429597267281991</v>
      </c>
      <c r="L57" s="203">
        <v>0.174022680807629</v>
      </c>
    </row>
    <row r="58" spans="1:12" x14ac:dyDescent="0.25">
      <c r="A58" s="202" t="s">
        <v>123</v>
      </c>
      <c r="B58" s="209" t="s">
        <v>577</v>
      </c>
      <c r="C58" s="254" t="s">
        <v>8</v>
      </c>
      <c r="D58" s="231">
        <v>161</v>
      </c>
      <c r="E58" s="234">
        <v>69.859428571428595</v>
      </c>
      <c r="F58" s="235">
        <v>67.795500000000004</v>
      </c>
      <c r="G58" s="201">
        <v>0.2608695652173913</v>
      </c>
      <c r="H58" s="201">
        <v>0.55900621118012417</v>
      </c>
      <c r="I58" s="219">
        <v>0.18012422360248448</v>
      </c>
      <c r="J58" s="236">
        <v>69.7248963608249</v>
      </c>
      <c r="K58" s="201">
        <v>0.27947150038362156</v>
      </c>
      <c r="L58" s="203">
        <v>0.17451552589970887</v>
      </c>
    </row>
    <row r="59" spans="1:12" x14ac:dyDescent="0.25">
      <c r="A59" s="202" t="s">
        <v>125</v>
      </c>
      <c r="B59" s="209" t="s">
        <v>578</v>
      </c>
      <c r="C59" s="254" t="s">
        <v>69</v>
      </c>
      <c r="D59" s="231">
        <v>87</v>
      </c>
      <c r="E59" s="234">
        <v>75.232545977011497</v>
      </c>
      <c r="F59" s="235">
        <v>72</v>
      </c>
      <c r="G59" s="201">
        <v>9.1954022988505746E-2</v>
      </c>
      <c r="H59" s="201">
        <v>0.62068965517241381</v>
      </c>
      <c r="I59" s="219">
        <v>0.28735632183908044</v>
      </c>
      <c r="J59" s="236">
        <v>74.867136406734346</v>
      </c>
      <c r="K59" s="201">
        <v>0.10372679600801549</v>
      </c>
      <c r="L59" s="203">
        <v>0.27299655690434332</v>
      </c>
    </row>
    <row r="60" spans="1:12" x14ac:dyDescent="0.25">
      <c r="A60" s="202" t="s">
        <v>127</v>
      </c>
      <c r="B60" s="209" t="s">
        <v>579</v>
      </c>
      <c r="C60" s="254" t="s">
        <v>24</v>
      </c>
      <c r="D60" s="231">
        <v>310</v>
      </c>
      <c r="E60" s="234">
        <v>69.04835483870967</v>
      </c>
      <c r="F60" s="235">
        <v>67</v>
      </c>
      <c r="G60" s="201">
        <v>0.24838709677419354</v>
      </c>
      <c r="H60" s="201">
        <v>0.56129032258064515</v>
      </c>
      <c r="I60" s="219">
        <v>0.19032258064516128</v>
      </c>
      <c r="J60" s="236">
        <v>67.587147895356182</v>
      </c>
      <c r="K60" s="201">
        <v>0.29185745639450072</v>
      </c>
      <c r="L60" s="203">
        <v>0.17261970552097389</v>
      </c>
    </row>
    <row r="61" spans="1:12" x14ac:dyDescent="0.25">
      <c r="A61" s="202" t="s">
        <v>129</v>
      </c>
      <c r="B61" s="209" t="s">
        <v>580</v>
      </c>
      <c r="C61" s="254" t="s">
        <v>21</v>
      </c>
      <c r="D61" s="231">
        <v>57</v>
      </c>
      <c r="E61" s="234">
        <v>74.689736842105276</v>
      </c>
      <c r="F61" s="235">
        <v>68.879249999999999</v>
      </c>
      <c r="G61" s="201">
        <v>0.17543859649122806</v>
      </c>
      <c r="H61" s="201">
        <v>0.57894736842105265</v>
      </c>
      <c r="I61" s="219">
        <v>0.24561403508771928</v>
      </c>
      <c r="J61" s="236">
        <v>73.224126552487007</v>
      </c>
      <c r="K61" s="201">
        <v>0.18622004495872227</v>
      </c>
      <c r="L61" s="203">
        <v>0.21179378898478554</v>
      </c>
    </row>
    <row r="62" spans="1:12" x14ac:dyDescent="0.25">
      <c r="A62" s="202" t="s">
        <v>131</v>
      </c>
      <c r="B62" s="209" t="s">
        <v>581</v>
      </c>
      <c r="C62" s="254" t="s">
        <v>8</v>
      </c>
      <c r="D62" s="231">
        <v>178</v>
      </c>
      <c r="E62" s="234">
        <v>79.003157303370799</v>
      </c>
      <c r="F62" s="235">
        <v>75.5</v>
      </c>
      <c r="G62" s="201">
        <v>8.4269662921348312E-2</v>
      </c>
      <c r="H62" s="201">
        <v>0.5112359550561798</v>
      </c>
      <c r="I62" s="219">
        <v>0.4044943820224719</v>
      </c>
      <c r="J62" s="236">
        <v>78.662509050020077</v>
      </c>
      <c r="K62" s="201">
        <v>7.8687381361251654E-2</v>
      </c>
      <c r="L62" s="203">
        <v>0.37547889329567363</v>
      </c>
    </row>
    <row r="63" spans="1:12" x14ac:dyDescent="0.25">
      <c r="A63" s="202" t="s">
        <v>133</v>
      </c>
      <c r="B63" s="209" t="s">
        <v>582</v>
      </c>
      <c r="C63" s="254" t="s">
        <v>69</v>
      </c>
      <c r="D63" s="231">
        <v>209</v>
      </c>
      <c r="E63" s="234">
        <v>73.215188995215286</v>
      </c>
      <c r="F63" s="235">
        <v>69.405000000000001</v>
      </c>
      <c r="G63" s="201">
        <v>0.14354066985645933</v>
      </c>
      <c r="H63" s="201">
        <v>0.55980861244019142</v>
      </c>
      <c r="I63" s="219">
        <v>0.29665071770334928</v>
      </c>
      <c r="J63" s="236">
        <v>72.30963229041096</v>
      </c>
      <c r="K63" s="201">
        <v>0.16243561308347637</v>
      </c>
      <c r="L63" s="203">
        <v>0.27954545697577382</v>
      </c>
    </row>
    <row r="64" spans="1:12" x14ac:dyDescent="0.25">
      <c r="A64" s="202" t="s">
        <v>135</v>
      </c>
      <c r="B64" s="209" t="s">
        <v>583</v>
      </c>
      <c r="C64" s="254" t="s">
        <v>50</v>
      </c>
      <c r="D64" s="231">
        <v>171</v>
      </c>
      <c r="E64" s="234">
        <v>66.418058479532164</v>
      </c>
      <c r="F64" s="235">
        <v>65</v>
      </c>
      <c r="G64" s="201">
        <v>0.19883040935672514</v>
      </c>
      <c r="H64" s="201">
        <v>0.68421052631578949</v>
      </c>
      <c r="I64" s="219">
        <v>0.11695906432748537</v>
      </c>
      <c r="J64" s="236">
        <v>65.680037653409443</v>
      </c>
      <c r="K64" s="201">
        <v>0.18774020859103829</v>
      </c>
      <c r="L64" s="203">
        <v>9.7741474379793067E-2</v>
      </c>
    </row>
    <row r="65" spans="1:12" x14ac:dyDescent="0.25">
      <c r="A65" s="202" t="s">
        <v>137</v>
      </c>
      <c r="B65" s="209" t="s">
        <v>584</v>
      </c>
      <c r="C65" s="254" t="s">
        <v>31</v>
      </c>
      <c r="D65" s="231">
        <v>97</v>
      </c>
      <c r="E65" s="234">
        <v>78.758587628865982</v>
      </c>
      <c r="F65" s="235">
        <v>74</v>
      </c>
      <c r="G65" s="201">
        <v>0.10309278350515463</v>
      </c>
      <c r="H65" s="201">
        <v>0.52577319587628868</v>
      </c>
      <c r="I65" s="219">
        <v>0.37113402061855671</v>
      </c>
      <c r="J65" s="236">
        <v>76.195887062772329</v>
      </c>
      <c r="K65" s="201">
        <v>0.12706174338343748</v>
      </c>
      <c r="L65" s="203">
        <v>0.31092642857816954</v>
      </c>
    </row>
    <row r="66" spans="1:12" x14ac:dyDescent="0.25">
      <c r="A66" s="202" t="s">
        <v>139</v>
      </c>
      <c r="B66" s="209" t="s">
        <v>585</v>
      </c>
      <c r="C66" s="254" t="s">
        <v>69</v>
      </c>
      <c r="D66" s="231">
        <v>62</v>
      </c>
      <c r="E66" s="234">
        <v>73.426604838709679</v>
      </c>
      <c r="F66" s="235">
        <v>70</v>
      </c>
      <c r="G66" s="201">
        <v>0.14516129032258066</v>
      </c>
      <c r="H66" s="201">
        <v>0.64516129032258063</v>
      </c>
      <c r="I66" s="219">
        <v>0.20967741935483872</v>
      </c>
      <c r="J66" s="236">
        <v>72.36359457376274</v>
      </c>
      <c r="K66" s="201">
        <v>0.16709068009817943</v>
      </c>
      <c r="L66" s="203">
        <v>0.19716417998647015</v>
      </c>
    </row>
    <row r="67" spans="1:12" x14ac:dyDescent="0.25">
      <c r="A67" s="202" t="s">
        <v>141</v>
      </c>
      <c r="B67" s="209" t="s">
        <v>879</v>
      </c>
      <c r="C67" s="254" t="s">
        <v>31</v>
      </c>
      <c r="D67" s="231">
        <v>106</v>
      </c>
      <c r="E67" s="234">
        <v>70.267669811320744</v>
      </c>
      <c r="F67" s="235">
        <v>69.405000000000001</v>
      </c>
      <c r="G67" s="201">
        <v>0.19811320754716982</v>
      </c>
      <c r="H67" s="201">
        <v>0.58490566037735847</v>
      </c>
      <c r="I67" s="219">
        <v>0.21698113207547171</v>
      </c>
      <c r="J67" s="236">
        <v>70.41628185429424</v>
      </c>
      <c r="K67" s="201">
        <v>0.19098830908569289</v>
      </c>
      <c r="L67" s="203">
        <v>0.12400361738487443</v>
      </c>
    </row>
    <row r="68" spans="1:12" x14ac:dyDescent="0.25">
      <c r="A68" s="202" t="s">
        <v>143</v>
      </c>
      <c r="B68" s="209" t="s">
        <v>586</v>
      </c>
      <c r="C68" s="254" t="s">
        <v>8</v>
      </c>
      <c r="D68" s="231">
        <v>101</v>
      </c>
      <c r="E68" s="234">
        <v>69.021643564356438</v>
      </c>
      <c r="F68" s="235">
        <v>67.5</v>
      </c>
      <c r="G68" s="201">
        <v>0.20792079207920791</v>
      </c>
      <c r="H68" s="201">
        <v>0.60396039603960394</v>
      </c>
      <c r="I68" s="219">
        <v>0.18811881188118812</v>
      </c>
      <c r="J68" s="236">
        <v>69.146550782127619</v>
      </c>
      <c r="K68" s="201">
        <v>0.20568519219588322</v>
      </c>
      <c r="L68" s="203">
        <v>0.18632723477294716</v>
      </c>
    </row>
    <row r="69" spans="1:12" x14ac:dyDescent="0.25">
      <c r="A69" s="202" t="s">
        <v>145</v>
      </c>
      <c r="B69" s="209" t="s">
        <v>587</v>
      </c>
      <c r="C69" s="254" t="s">
        <v>31</v>
      </c>
      <c r="D69" s="231">
        <v>97</v>
      </c>
      <c r="E69" s="234">
        <v>65.542788659793814</v>
      </c>
      <c r="F69" s="235">
        <v>63.876999999999995</v>
      </c>
      <c r="G69" s="201">
        <v>0.30927835051546393</v>
      </c>
      <c r="H69" s="201">
        <v>0.57731958762886593</v>
      </c>
      <c r="I69" s="219">
        <v>0.1134020618556701</v>
      </c>
      <c r="J69" s="236">
        <v>68.383608490387445</v>
      </c>
      <c r="K69" s="201">
        <v>0.2731104469359984</v>
      </c>
      <c r="L69" s="203">
        <v>0.15404311276073041</v>
      </c>
    </row>
    <row r="70" spans="1:12" x14ac:dyDescent="0.25">
      <c r="A70" s="202" t="s">
        <v>147</v>
      </c>
      <c r="B70" s="209" t="s">
        <v>588</v>
      </c>
      <c r="C70" s="254" t="s">
        <v>31</v>
      </c>
      <c r="D70" s="231">
        <v>111</v>
      </c>
      <c r="E70" s="234">
        <v>83.900198198198197</v>
      </c>
      <c r="F70" s="235">
        <v>80</v>
      </c>
      <c r="G70" s="201">
        <v>0.11711711711711711</v>
      </c>
      <c r="H70" s="201">
        <v>0.40540540540540543</v>
      </c>
      <c r="I70" s="219">
        <v>0.47747747747747749</v>
      </c>
      <c r="J70" s="236">
        <v>78.764235126062275</v>
      </c>
      <c r="K70" s="201">
        <v>0.17023560551244327</v>
      </c>
      <c r="L70" s="203">
        <v>0.34142669521936903</v>
      </c>
    </row>
    <row r="71" spans="1:12" x14ac:dyDescent="0.25">
      <c r="A71" s="202" t="s">
        <v>518</v>
      </c>
      <c r="B71" s="209" t="s">
        <v>589</v>
      </c>
      <c r="C71" s="254" t="s">
        <v>11</v>
      </c>
      <c r="D71" s="231">
        <v>189</v>
      </c>
      <c r="E71" s="234">
        <v>71.269079365079349</v>
      </c>
      <c r="F71" s="235">
        <v>69</v>
      </c>
      <c r="G71" s="201">
        <v>0.17989417989417988</v>
      </c>
      <c r="H71" s="201">
        <v>0.58201058201058198</v>
      </c>
      <c r="I71" s="219">
        <v>0.23809523809523808</v>
      </c>
      <c r="J71" s="236">
        <v>70.376847240840448</v>
      </c>
      <c r="K71" s="201">
        <v>0.2131347104004564</v>
      </c>
      <c r="L71" s="203">
        <v>0.22339170648986389</v>
      </c>
    </row>
    <row r="72" spans="1:12" x14ac:dyDescent="0.25">
      <c r="A72" s="202" t="s">
        <v>149</v>
      </c>
      <c r="B72" s="209" t="s">
        <v>590</v>
      </c>
      <c r="C72" s="254" t="s">
        <v>24</v>
      </c>
      <c r="D72" s="231">
        <v>260</v>
      </c>
      <c r="E72" s="234">
        <v>71.677573076923096</v>
      </c>
      <c r="F72" s="235">
        <v>68</v>
      </c>
      <c r="G72" s="201">
        <v>0.18846153846153846</v>
      </c>
      <c r="H72" s="201">
        <v>0.56153846153846154</v>
      </c>
      <c r="I72" s="219">
        <v>0.25</v>
      </c>
      <c r="J72" s="236">
        <v>70.355890807586704</v>
      </c>
      <c r="K72" s="201">
        <v>0.22651469388295625</v>
      </c>
      <c r="L72" s="203">
        <v>0.22816447346630239</v>
      </c>
    </row>
    <row r="73" spans="1:12" x14ac:dyDescent="0.25">
      <c r="A73" s="202" t="s">
        <v>151</v>
      </c>
      <c r="B73" s="209" t="s">
        <v>591</v>
      </c>
      <c r="C73" s="254" t="s">
        <v>5</v>
      </c>
      <c r="D73" s="231">
        <v>78</v>
      </c>
      <c r="E73" s="234">
        <v>74.697647435897437</v>
      </c>
      <c r="F73" s="235">
        <v>72.5</v>
      </c>
      <c r="G73" s="201">
        <v>0.17948717948717949</v>
      </c>
      <c r="H73" s="201">
        <v>0.53846153846153844</v>
      </c>
      <c r="I73" s="219">
        <v>0.28205128205128205</v>
      </c>
      <c r="J73" s="236">
        <v>73.901711338942476</v>
      </c>
      <c r="K73" s="201">
        <v>0.19294349527108948</v>
      </c>
      <c r="L73" s="203">
        <v>0.25873187194898123</v>
      </c>
    </row>
    <row r="74" spans="1:12" x14ac:dyDescent="0.25">
      <c r="A74" s="202" t="s">
        <v>153</v>
      </c>
      <c r="B74" s="209" t="s">
        <v>592</v>
      </c>
      <c r="C74" s="254" t="s">
        <v>69</v>
      </c>
      <c r="D74" s="231">
        <v>255</v>
      </c>
      <c r="E74" s="234">
        <v>72.256480392156845</v>
      </c>
      <c r="F74" s="235">
        <v>70</v>
      </c>
      <c r="G74" s="201">
        <v>0.16470588235294117</v>
      </c>
      <c r="H74" s="201">
        <v>0.59215686274509804</v>
      </c>
      <c r="I74" s="219">
        <v>0.24313725490196078</v>
      </c>
      <c r="J74" s="236">
        <v>71.639596793186072</v>
      </c>
      <c r="K74" s="201">
        <v>0.18394160879807506</v>
      </c>
      <c r="L74" s="203">
        <v>0.22933961137981554</v>
      </c>
    </row>
    <row r="75" spans="1:12" x14ac:dyDescent="0.25">
      <c r="A75" s="202" t="s">
        <v>155</v>
      </c>
      <c r="B75" s="209" t="s">
        <v>593</v>
      </c>
      <c r="C75" s="254" t="s">
        <v>110</v>
      </c>
      <c r="D75" s="231">
        <v>181</v>
      </c>
      <c r="E75" s="234">
        <v>65.128234806629834</v>
      </c>
      <c r="F75" s="235">
        <v>64</v>
      </c>
      <c r="G75" s="201">
        <v>0.28176795580110497</v>
      </c>
      <c r="H75" s="201">
        <v>0.58563535911602205</v>
      </c>
      <c r="I75" s="219">
        <v>0.13259668508287292</v>
      </c>
      <c r="J75" s="236">
        <v>65.348446591503233</v>
      </c>
      <c r="K75" s="201">
        <v>0.28987505793574592</v>
      </c>
      <c r="L75" s="203">
        <v>0.13594905460987894</v>
      </c>
    </row>
    <row r="76" spans="1:12" x14ac:dyDescent="0.25">
      <c r="A76" s="202" t="s">
        <v>157</v>
      </c>
      <c r="B76" s="209" t="s">
        <v>594</v>
      </c>
      <c r="C76" s="254" t="s">
        <v>69</v>
      </c>
      <c r="D76" s="231">
        <v>67</v>
      </c>
      <c r="E76" s="234">
        <v>72.52494029850746</v>
      </c>
      <c r="F76" s="235">
        <v>72</v>
      </c>
      <c r="G76" s="201">
        <v>0.22388059701492538</v>
      </c>
      <c r="H76" s="201">
        <v>0.52238805970149249</v>
      </c>
      <c r="I76" s="219">
        <v>0.2537313432835821</v>
      </c>
      <c r="J76" s="236">
        <v>72.619006617446416</v>
      </c>
      <c r="K76" s="201">
        <v>0.24081859217175067</v>
      </c>
      <c r="L76" s="203">
        <v>0.20494222968366013</v>
      </c>
    </row>
    <row r="77" spans="1:12" x14ac:dyDescent="0.25">
      <c r="A77" s="202" t="s">
        <v>159</v>
      </c>
      <c r="B77" s="209" t="s">
        <v>595</v>
      </c>
      <c r="C77" s="254" t="s">
        <v>8</v>
      </c>
      <c r="D77" s="231">
        <v>257</v>
      </c>
      <c r="E77" s="234">
        <v>70.824274319066078</v>
      </c>
      <c r="F77" s="235">
        <v>68.935000000000002</v>
      </c>
      <c r="G77" s="201">
        <v>0.1828793774319066</v>
      </c>
      <c r="H77" s="201">
        <v>0.59922178988326846</v>
      </c>
      <c r="I77" s="219">
        <v>0.21789883268482491</v>
      </c>
      <c r="J77" s="236">
        <v>71.203421366139636</v>
      </c>
      <c r="K77" s="201">
        <v>0.19046947153531321</v>
      </c>
      <c r="L77" s="203">
        <v>0.22189256567809978</v>
      </c>
    </row>
    <row r="78" spans="1:12" x14ac:dyDescent="0.25">
      <c r="A78" s="202" t="s">
        <v>161</v>
      </c>
      <c r="B78" s="209" t="s">
        <v>596</v>
      </c>
      <c r="C78" s="254" t="s">
        <v>110</v>
      </c>
      <c r="D78" s="231">
        <v>69</v>
      </c>
      <c r="E78" s="234">
        <v>69.332521739130428</v>
      </c>
      <c r="F78" s="235">
        <v>65.852749999999986</v>
      </c>
      <c r="G78" s="201">
        <v>0.27536231884057971</v>
      </c>
      <c r="H78" s="201">
        <v>0.53623188405797106</v>
      </c>
      <c r="I78" s="219">
        <v>0.18840579710144928</v>
      </c>
      <c r="J78" s="236">
        <v>68.600343341334892</v>
      </c>
      <c r="K78" s="201">
        <v>0.30083671979045895</v>
      </c>
      <c r="L78" s="203">
        <v>0.17839740597399653</v>
      </c>
    </row>
    <row r="79" spans="1:12" x14ac:dyDescent="0.25">
      <c r="A79" s="202" t="s">
        <v>163</v>
      </c>
      <c r="B79" s="209" t="s">
        <v>597</v>
      </c>
      <c r="C79" s="254" t="s">
        <v>11</v>
      </c>
      <c r="D79" s="231">
        <v>343</v>
      </c>
      <c r="E79" s="234">
        <v>69.165144314868826</v>
      </c>
      <c r="F79" s="235">
        <v>67</v>
      </c>
      <c r="G79" s="201">
        <v>0.27405247813411077</v>
      </c>
      <c r="H79" s="201">
        <v>0.53061224489795922</v>
      </c>
      <c r="I79" s="219">
        <v>0.19533527696793002</v>
      </c>
      <c r="J79" s="236">
        <v>67.458665298087254</v>
      </c>
      <c r="K79" s="201">
        <v>0.35081962707054187</v>
      </c>
      <c r="L79" s="203">
        <v>0.15707124868750766</v>
      </c>
    </row>
    <row r="80" spans="1:12" x14ac:dyDescent="0.25">
      <c r="A80" s="202" t="s">
        <v>165</v>
      </c>
      <c r="B80" s="209" t="s">
        <v>598</v>
      </c>
      <c r="C80" s="254" t="s">
        <v>31</v>
      </c>
      <c r="D80" s="231">
        <v>147</v>
      </c>
      <c r="E80" s="234">
        <v>77.370176870748281</v>
      </c>
      <c r="F80" s="235">
        <v>72</v>
      </c>
      <c r="G80" s="201">
        <v>0.1360544217687075</v>
      </c>
      <c r="H80" s="201">
        <v>0.51700680272108845</v>
      </c>
      <c r="I80" s="219">
        <v>0.34693877551020408</v>
      </c>
      <c r="J80" s="236">
        <v>74.470367540450212</v>
      </c>
      <c r="K80" s="201">
        <v>0.16310762803122128</v>
      </c>
      <c r="L80" s="203">
        <v>0.27809697104564096</v>
      </c>
    </row>
    <row r="81" spans="1:12" x14ac:dyDescent="0.25">
      <c r="A81" s="202" t="s">
        <v>167</v>
      </c>
      <c r="B81" s="209" t="s">
        <v>599</v>
      </c>
      <c r="C81" s="254" t="s">
        <v>24</v>
      </c>
      <c r="D81" s="231">
        <v>124</v>
      </c>
      <c r="E81" s="234">
        <v>73.626161290322571</v>
      </c>
      <c r="F81" s="235">
        <v>71.59099999999998</v>
      </c>
      <c r="G81" s="201">
        <v>0.20161290322580644</v>
      </c>
      <c r="H81" s="201">
        <v>0.49193548387096775</v>
      </c>
      <c r="I81" s="219">
        <v>0.30645161290322581</v>
      </c>
      <c r="J81" s="236">
        <v>73.595374167430379</v>
      </c>
      <c r="K81" s="201">
        <v>0.21487346501514448</v>
      </c>
      <c r="L81" s="203">
        <v>0.30839014238747675</v>
      </c>
    </row>
    <row r="82" spans="1:12" x14ac:dyDescent="0.25">
      <c r="A82" s="202" t="s">
        <v>169</v>
      </c>
      <c r="B82" s="209" t="s">
        <v>600</v>
      </c>
      <c r="C82" s="254" t="s">
        <v>11</v>
      </c>
      <c r="D82" s="231">
        <v>184</v>
      </c>
      <c r="E82" s="234">
        <v>77.091304347826068</v>
      </c>
      <c r="F82" s="235">
        <v>76</v>
      </c>
      <c r="G82" s="201">
        <v>0.125</v>
      </c>
      <c r="H82" s="201">
        <v>0.51086956521739135</v>
      </c>
      <c r="I82" s="219">
        <v>0.3641304347826087</v>
      </c>
      <c r="J82" s="236">
        <v>75.613700520594961</v>
      </c>
      <c r="K82" s="201">
        <v>0.13585420157537159</v>
      </c>
      <c r="L82" s="203">
        <v>0.32211546331936769</v>
      </c>
    </row>
    <row r="83" spans="1:12" x14ac:dyDescent="0.25">
      <c r="A83" s="202" t="s">
        <v>171</v>
      </c>
      <c r="B83" s="209" t="s">
        <v>601</v>
      </c>
      <c r="C83" s="254" t="s">
        <v>24</v>
      </c>
      <c r="D83" s="231">
        <v>96</v>
      </c>
      <c r="E83" s="234">
        <v>74.117776041666659</v>
      </c>
      <c r="F83" s="235">
        <v>71.618750000000006</v>
      </c>
      <c r="G83" s="201">
        <v>0.14583333333333334</v>
      </c>
      <c r="H83" s="201">
        <v>0.5625</v>
      </c>
      <c r="I83" s="219">
        <v>0.29166666666666669</v>
      </c>
      <c r="J83" s="236">
        <v>73.211025705812261</v>
      </c>
      <c r="K83" s="201">
        <v>0.16769503006959929</v>
      </c>
      <c r="L83" s="203">
        <v>0.28251077080432602</v>
      </c>
    </row>
    <row r="84" spans="1:12" x14ac:dyDescent="0.25">
      <c r="A84" s="202" t="s">
        <v>173</v>
      </c>
      <c r="B84" s="209" t="s">
        <v>602</v>
      </c>
      <c r="C84" s="254" t="s">
        <v>50</v>
      </c>
      <c r="D84" s="231">
        <v>92</v>
      </c>
      <c r="E84" s="234">
        <v>80.476815217391305</v>
      </c>
      <c r="F84" s="235">
        <v>76</v>
      </c>
      <c r="G84" s="201">
        <v>0.10869565217391304</v>
      </c>
      <c r="H84" s="201">
        <v>0.46739130434782611</v>
      </c>
      <c r="I84" s="219">
        <v>0.42391304347826086</v>
      </c>
      <c r="J84" s="236">
        <v>76.998698084409767</v>
      </c>
      <c r="K84" s="201">
        <v>0.13854322621929024</v>
      </c>
      <c r="L84" s="203">
        <v>0.32865324931547518</v>
      </c>
    </row>
    <row r="85" spans="1:12" x14ac:dyDescent="0.25">
      <c r="A85" s="202" t="s">
        <v>175</v>
      </c>
      <c r="B85" s="209" t="s">
        <v>603</v>
      </c>
      <c r="C85" s="254" t="s">
        <v>69</v>
      </c>
      <c r="D85" s="231">
        <v>322</v>
      </c>
      <c r="E85" s="234">
        <v>70.544708074534157</v>
      </c>
      <c r="F85" s="235">
        <v>68.75</v>
      </c>
      <c r="G85" s="201">
        <v>0.21428571428571427</v>
      </c>
      <c r="H85" s="201">
        <v>0.57763975155279501</v>
      </c>
      <c r="I85" s="219">
        <v>0.20807453416149069</v>
      </c>
      <c r="J85" s="236">
        <v>67.883931048358335</v>
      </c>
      <c r="K85" s="201">
        <v>0.28247928427425573</v>
      </c>
      <c r="L85" s="203">
        <v>0.16748574681884534</v>
      </c>
    </row>
    <row r="86" spans="1:12" x14ac:dyDescent="0.25">
      <c r="A86" s="202" t="s">
        <v>177</v>
      </c>
      <c r="B86" s="209" t="s">
        <v>604</v>
      </c>
      <c r="C86" s="254" t="s">
        <v>21</v>
      </c>
      <c r="D86" s="231">
        <v>244</v>
      </c>
      <c r="E86" s="234">
        <v>70.717350409836058</v>
      </c>
      <c r="F86" s="235">
        <v>70.295500000000004</v>
      </c>
      <c r="G86" s="201">
        <v>0.16803278688524589</v>
      </c>
      <c r="H86" s="201">
        <v>0.62704918032786883</v>
      </c>
      <c r="I86" s="219">
        <v>0.20491803278688525</v>
      </c>
      <c r="J86" s="236">
        <v>70.75710423115359</v>
      </c>
      <c r="K86" s="201">
        <v>0.17453497411355656</v>
      </c>
      <c r="L86" s="203">
        <v>0.20247629572995574</v>
      </c>
    </row>
    <row r="87" spans="1:12" x14ac:dyDescent="0.25">
      <c r="A87" s="202" t="s">
        <v>179</v>
      </c>
      <c r="B87" s="209" t="s">
        <v>605</v>
      </c>
      <c r="C87" s="254" t="s">
        <v>24</v>
      </c>
      <c r="D87" s="231">
        <v>98</v>
      </c>
      <c r="E87" s="234">
        <v>69.240770408163257</v>
      </c>
      <c r="F87" s="235">
        <v>65.25</v>
      </c>
      <c r="G87" s="201">
        <v>0.26530612244897961</v>
      </c>
      <c r="H87" s="201">
        <v>0.52040816326530615</v>
      </c>
      <c r="I87" s="219">
        <v>0.21428571428571427</v>
      </c>
      <c r="J87" s="236">
        <v>69.688434212797944</v>
      </c>
      <c r="K87" s="201">
        <v>0.27825983729464232</v>
      </c>
      <c r="L87" s="203">
        <v>0.22072317139257622</v>
      </c>
    </row>
    <row r="88" spans="1:12" x14ac:dyDescent="0.25">
      <c r="A88" s="202" t="s">
        <v>181</v>
      </c>
      <c r="B88" s="209" t="s">
        <v>606</v>
      </c>
      <c r="C88" s="254" t="s">
        <v>69</v>
      </c>
      <c r="D88" s="231">
        <v>61</v>
      </c>
      <c r="E88" s="234">
        <v>68.873270491803282</v>
      </c>
      <c r="F88" s="235">
        <v>69.5</v>
      </c>
      <c r="G88" s="201">
        <v>0.13114754098360656</v>
      </c>
      <c r="H88" s="201">
        <v>0.72131147540983609</v>
      </c>
      <c r="I88" s="219">
        <v>0.14754098360655737</v>
      </c>
      <c r="J88" s="236">
        <v>70.02201270443777</v>
      </c>
      <c r="K88" s="201">
        <v>0.1357825862872454</v>
      </c>
      <c r="L88" s="203">
        <v>0.17162891107372663</v>
      </c>
    </row>
    <row r="89" spans="1:12" x14ac:dyDescent="0.25">
      <c r="A89" s="202" t="s">
        <v>183</v>
      </c>
      <c r="B89" s="209" t="s">
        <v>607</v>
      </c>
      <c r="C89" s="254" t="s">
        <v>11</v>
      </c>
      <c r="D89" s="231">
        <v>85</v>
      </c>
      <c r="E89" s="234">
        <v>70.608082352941167</v>
      </c>
      <c r="F89" s="235">
        <v>68.594499999999996</v>
      </c>
      <c r="G89" s="201">
        <v>0.15294117647058825</v>
      </c>
      <c r="H89" s="201">
        <v>0.62352941176470589</v>
      </c>
      <c r="I89" s="219">
        <v>0.22352941176470589</v>
      </c>
      <c r="J89" s="236">
        <v>69.537381541388868</v>
      </c>
      <c r="K89" s="201">
        <v>0.18037784746982105</v>
      </c>
      <c r="L89" s="203">
        <v>0.2073512380074484</v>
      </c>
    </row>
    <row r="90" spans="1:12" x14ac:dyDescent="0.25">
      <c r="A90" s="202" t="s">
        <v>185</v>
      </c>
      <c r="B90" s="209" t="s">
        <v>608</v>
      </c>
      <c r="C90" s="254" t="s">
        <v>5</v>
      </c>
      <c r="D90" s="231">
        <v>208</v>
      </c>
      <c r="E90" s="234">
        <v>71.885191346153846</v>
      </c>
      <c r="F90" s="235">
        <v>71</v>
      </c>
      <c r="G90" s="201">
        <v>0.16826923076923078</v>
      </c>
      <c r="H90" s="201">
        <v>0.57211538461538458</v>
      </c>
      <c r="I90" s="219">
        <v>0.25961538461538464</v>
      </c>
      <c r="J90" s="236">
        <v>71.150561990529354</v>
      </c>
      <c r="K90" s="201">
        <v>0.18641444107565794</v>
      </c>
      <c r="L90" s="203">
        <v>0.23874230651644077</v>
      </c>
    </row>
    <row r="91" spans="1:12" x14ac:dyDescent="0.25">
      <c r="A91" s="261" t="s">
        <v>187</v>
      </c>
      <c r="B91" s="262" t="s">
        <v>609</v>
      </c>
      <c r="C91" s="263" t="s">
        <v>11</v>
      </c>
      <c r="D91" s="264">
        <v>162</v>
      </c>
      <c r="E91" s="265">
        <v>71.215478395061723</v>
      </c>
      <c r="F91" s="250">
        <v>69.388499999999993</v>
      </c>
      <c r="G91" s="201">
        <v>0.1728395061728395</v>
      </c>
      <c r="H91" s="201">
        <v>0.59876543209876543</v>
      </c>
      <c r="I91" s="219">
        <v>0.22839506172839505</v>
      </c>
      <c r="J91" s="266">
        <v>70.954352045143978</v>
      </c>
      <c r="K91" s="244">
        <v>0.19439967259389015</v>
      </c>
      <c r="L91" s="245">
        <v>0.22126682452408508</v>
      </c>
    </row>
    <row r="92" spans="1:12" x14ac:dyDescent="0.25">
      <c r="A92" s="202" t="s">
        <v>189</v>
      </c>
      <c r="B92" s="209" t="s">
        <v>610</v>
      </c>
      <c r="C92" s="254" t="s">
        <v>31</v>
      </c>
      <c r="D92" s="231">
        <v>120</v>
      </c>
      <c r="E92" s="234">
        <v>73.050925000000007</v>
      </c>
      <c r="F92" s="235">
        <v>70.876999999999995</v>
      </c>
      <c r="G92" s="201">
        <v>0.21666666666666667</v>
      </c>
      <c r="H92" s="201">
        <v>0.47499999999999998</v>
      </c>
      <c r="I92" s="219">
        <v>0.30833333333333335</v>
      </c>
      <c r="J92" s="236">
        <v>71.282155321848677</v>
      </c>
      <c r="K92" s="201">
        <v>0.23881802235100916</v>
      </c>
      <c r="L92" s="203">
        <v>0.25155536747156421</v>
      </c>
    </row>
    <row r="93" spans="1:12" x14ac:dyDescent="0.25">
      <c r="A93" s="202" t="s">
        <v>191</v>
      </c>
      <c r="B93" s="209" t="s">
        <v>611</v>
      </c>
      <c r="C93" s="254" t="s">
        <v>31</v>
      </c>
      <c r="D93" s="231">
        <v>109</v>
      </c>
      <c r="E93" s="234">
        <v>70.12227064220184</v>
      </c>
      <c r="F93" s="235">
        <v>68.312000000000012</v>
      </c>
      <c r="G93" s="201">
        <v>0.19266055045871561</v>
      </c>
      <c r="H93" s="201">
        <v>0.62385321100917435</v>
      </c>
      <c r="I93" s="219">
        <v>0.1834862385321101</v>
      </c>
      <c r="J93" s="236">
        <v>71.931341605732044</v>
      </c>
      <c r="K93" s="201">
        <v>0.18847285330749117</v>
      </c>
      <c r="L93" s="203">
        <v>0.21830113535781789</v>
      </c>
    </row>
    <row r="94" spans="1:12" x14ac:dyDescent="0.25">
      <c r="A94" s="202" t="s">
        <v>193</v>
      </c>
      <c r="B94" s="209" t="s">
        <v>612</v>
      </c>
      <c r="C94" s="254" t="s">
        <v>50</v>
      </c>
      <c r="D94" s="231">
        <v>108</v>
      </c>
      <c r="E94" s="234">
        <v>68.989893518518514</v>
      </c>
      <c r="F94" s="235">
        <v>66.5</v>
      </c>
      <c r="G94" s="201">
        <v>0.20370370370370369</v>
      </c>
      <c r="H94" s="201">
        <v>0.60185185185185186</v>
      </c>
      <c r="I94" s="219">
        <v>0.19444444444444445</v>
      </c>
      <c r="J94" s="236">
        <v>68.998847294709364</v>
      </c>
      <c r="K94" s="201">
        <v>0.21536753025660915</v>
      </c>
      <c r="L94" s="203">
        <v>0.18719357180509011</v>
      </c>
    </row>
    <row r="95" spans="1:12" x14ac:dyDescent="0.25">
      <c r="A95" s="202" t="s">
        <v>195</v>
      </c>
      <c r="B95" s="209" t="s">
        <v>613</v>
      </c>
      <c r="C95" s="254" t="s">
        <v>69</v>
      </c>
      <c r="D95" s="231">
        <v>79</v>
      </c>
      <c r="E95" s="234">
        <v>70.980632911392405</v>
      </c>
      <c r="F95" s="235">
        <v>68.5</v>
      </c>
      <c r="G95" s="201">
        <v>0.13924050632911392</v>
      </c>
      <c r="H95" s="201">
        <v>0.63291139240506333</v>
      </c>
      <c r="I95" s="219">
        <v>0.22784810126582278</v>
      </c>
      <c r="J95" s="236">
        <v>69.70642409432773</v>
      </c>
      <c r="K95" s="201">
        <v>0.16978518864189535</v>
      </c>
      <c r="L95" s="203">
        <v>0.20993594873053303</v>
      </c>
    </row>
    <row r="96" spans="1:12" x14ac:dyDescent="0.25">
      <c r="A96" s="202" t="s">
        <v>197</v>
      </c>
      <c r="B96" s="209" t="s">
        <v>614</v>
      </c>
      <c r="C96" s="254" t="s">
        <v>69</v>
      </c>
      <c r="D96" s="231">
        <v>191</v>
      </c>
      <c r="E96" s="234">
        <v>75.76557853403142</v>
      </c>
      <c r="F96" s="235">
        <v>73</v>
      </c>
      <c r="G96" s="201">
        <v>9.947643979057591E-2</v>
      </c>
      <c r="H96" s="201">
        <v>0.59162303664921467</v>
      </c>
      <c r="I96" s="219">
        <v>0.30890052356020942</v>
      </c>
      <c r="J96" s="236">
        <v>75.283740927760761</v>
      </c>
      <c r="K96" s="201">
        <v>0.10954944167863157</v>
      </c>
      <c r="L96" s="203">
        <v>0.28606750226125705</v>
      </c>
    </row>
    <row r="97" spans="1:12" x14ac:dyDescent="0.25">
      <c r="A97" s="202" t="s">
        <v>199</v>
      </c>
      <c r="B97" s="209" t="s">
        <v>615</v>
      </c>
      <c r="C97" s="254" t="s">
        <v>31</v>
      </c>
      <c r="D97" s="231">
        <v>102</v>
      </c>
      <c r="E97" s="234">
        <v>70.231387254901961</v>
      </c>
      <c r="F97" s="235">
        <v>68</v>
      </c>
      <c r="G97" s="201">
        <v>0.19607843137254902</v>
      </c>
      <c r="H97" s="201">
        <v>0.65686274509803921</v>
      </c>
      <c r="I97" s="219">
        <v>0.14705882352941177</v>
      </c>
      <c r="J97" s="236">
        <v>70.23888867521444</v>
      </c>
      <c r="K97" s="201">
        <v>0.20995331435226022</v>
      </c>
      <c r="L97" s="203">
        <v>0.15185722179746672</v>
      </c>
    </row>
    <row r="98" spans="1:12" x14ac:dyDescent="0.25">
      <c r="A98" s="202" t="s">
        <v>200</v>
      </c>
      <c r="B98" s="209" t="s">
        <v>616</v>
      </c>
      <c r="C98" s="254" t="s">
        <v>31</v>
      </c>
      <c r="D98" s="231">
        <v>245</v>
      </c>
      <c r="E98" s="234">
        <v>73.370634693877548</v>
      </c>
      <c r="F98" s="235">
        <v>70</v>
      </c>
      <c r="G98" s="201">
        <v>0.18775510204081633</v>
      </c>
      <c r="H98" s="201">
        <v>0.55510204081632653</v>
      </c>
      <c r="I98" s="219">
        <v>0.25714285714285712</v>
      </c>
      <c r="J98" s="236">
        <v>71.883988077660334</v>
      </c>
      <c r="K98" s="201">
        <v>0.21420725394290069</v>
      </c>
      <c r="L98" s="203">
        <v>0.22493808500413059</v>
      </c>
    </row>
    <row r="99" spans="1:12" x14ac:dyDescent="0.25">
      <c r="A99" s="202" t="s">
        <v>202</v>
      </c>
      <c r="B99" s="209" t="s">
        <v>617</v>
      </c>
      <c r="C99" s="254" t="s">
        <v>8</v>
      </c>
      <c r="D99" s="231">
        <v>106</v>
      </c>
      <c r="E99" s="234">
        <v>74.769273584905662</v>
      </c>
      <c r="F99" s="235">
        <v>70</v>
      </c>
      <c r="G99" s="201">
        <v>0.13207547169811321</v>
      </c>
      <c r="H99" s="201">
        <v>0.58490566037735847</v>
      </c>
      <c r="I99" s="219">
        <v>0.28301886792452829</v>
      </c>
      <c r="J99" s="236">
        <v>74.509350502530594</v>
      </c>
      <c r="K99" s="201">
        <v>0.15045535408113586</v>
      </c>
      <c r="L99" s="203">
        <v>0.26513328827859028</v>
      </c>
    </row>
    <row r="100" spans="1:12" x14ac:dyDescent="0.25">
      <c r="A100" s="202" t="s">
        <v>204</v>
      </c>
      <c r="B100" s="209" t="s">
        <v>618</v>
      </c>
      <c r="C100" s="254" t="s">
        <v>14</v>
      </c>
      <c r="D100" s="231">
        <v>92</v>
      </c>
      <c r="E100" s="234">
        <v>67.804347826086953</v>
      </c>
      <c r="F100" s="235">
        <v>67</v>
      </c>
      <c r="G100" s="201">
        <v>0.21739130434782608</v>
      </c>
      <c r="H100" s="201">
        <v>0.61956521739130432</v>
      </c>
      <c r="I100" s="219">
        <v>0.16304347826086957</v>
      </c>
      <c r="J100" s="236">
        <v>68.321192306103043</v>
      </c>
      <c r="K100" s="201">
        <v>0.21709192261854574</v>
      </c>
      <c r="L100" s="203">
        <v>0.16751771923901607</v>
      </c>
    </row>
    <row r="101" spans="1:12" x14ac:dyDescent="0.25">
      <c r="A101" s="202" t="s">
        <v>206</v>
      </c>
      <c r="B101" s="209" t="s">
        <v>619</v>
      </c>
      <c r="C101" s="254" t="s">
        <v>11</v>
      </c>
      <c r="D101" s="231">
        <v>75</v>
      </c>
      <c r="E101" s="234">
        <v>69.625260000000011</v>
      </c>
      <c r="F101" s="235">
        <v>67</v>
      </c>
      <c r="G101" s="201">
        <v>0.10666666666666667</v>
      </c>
      <c r="H101" s="201">
        <v>0.69333333333333336</v>
      </c>
      <c r="I101" s="219">
        <v>0.2</v>
      </c>
      <c r="J101" s="236">
        <v>71.527413139867889</v>
      </c>
      <c r="K101" s="201">
        <v>9.8784109755284566E-2</v>
      </c>
      <c r="L101" s="203">
        <v>0.23932698155280774</v>
      </c>
    </row>
    <row r="102" spans="1:12" x14ac:dyDescent="0.25">
      <c r="A102" s="202" t="s">
        <v>208</v>
      </c>
      <c r="B102" s="209" t="s">
        <v>620</v>
      </c>
      <c r="C102" s="254" t="s">
        <v>31</v>
      </c>
      <c r="D102" s="231">
        <v>170</v>
      </c>
      <c r="E102" s="234">
        <v>72.493623529411749</v>
      </c>
      <c r="F102" s="235">
        <v>70.771249999999995</v>
      </c>
      <c r="G102" s="201">
        <v>0.24705882352941178</v>
      </c>
      <c r="H102" s="201">
        <v>0.44705882352941179</v>
      </c>
      <c r="I102" s="219">
        <v>0.30588235294117649</v>
      </c>
      <c r="J102" s="236">
        <v>71.111168371395252</v>
      </c>
      <c r="K102" s="201">
        <v>0.29314821644943595</v>
      </c>
      <c r="L102" s="203">
        <v>0.27001525365037959</v>
      </c>
    </row>
    <row r="103" spans="1:12" x14ac:dyDescent="0.25">
      <c r="A103" s="202" t="s">
        <v>210</v>
      </c>
      <c r="B103" s="209" t="s">
        <v>621</v>
      </c>
      <c r="C103" s="254" t="s">
        <v>8</v>
      </c>
      <c r="D103" s="231">
        <v>206</v>
      </c>
      <c r="E103" s="234">
        <v>77.276470873786394</v>
      </c>
      <c r="F103" s="235">
        <v>74.5</v>
      </c>
      <c r="G103" s="201">
        <v>0.12135922330097088</v>
      </c>
      <c r="H103" s="201">
        <v>0.50970873786407767</v>
      </c>
      <c r="I103" s="219">
        <v>0.36893203883495146</v>
      </c>
      <c r="J103" s="236">
        <v>76.981519152249618</v>
      </c>
      <c r="K103" s="201">
        <v>0.13236360030159539</v>
      </c>
      <c r="L103" s="203">
        <v>0.35769617695208245</v>
      </c>
    </row>
    <row r="104" spans="1:12" x14ac:dyDescent="0.25">
      <c r="A104" s="202" t="s">
        <v>212</v>
      </c>
      <c r="B104" s="209" t="s">
        <v>622</v>
      </c>
      <c r="C104" s="254" t="s">
        <v>5</v>
      </c>
      <c r="D104" s="231">
        <v>107</v>
      </c>
      <c r="E104" s="234">
        <v>71.642322429906542</v>
      </c>
      <c r="F104" s="235">
        <v>68.5</v>
      </c>
      <c r="G104" s="201">
        <v>0.23364485981308411</v>
      </c>
      <c r="H104" s="201">
        <v>0.54205607476635509</v>
      </c>
      <c r="I104" s="219">
        <v>0.22429906542056074</v>
      </c>
      <c r="J104" s="236">
        <v>70.618450584131494</v>
      </c>
      <c r="K104" s="201">
        <v>0.25740050496605865</v>
      </c>
      <c r="L104" s="203">
        <v>0.19813203026103418</v>
      </c>
    </row>
    <row r="105" spans="1:12" x14ac:dyDescent="0.25">
      <c r="A105" s="202" t="s">
        <v>214</v>
      </c>
      <c r="B105" s="209" t="s">
        <v>623</v>
      </c>
      <c r="C105" s="254" t="s">
        <v>50</v>
      </c>
      <c r="D105" s="231">
        <v>134</v>
      </c>
      <c r="E105" s="234">
        <v>71.758216417910447</v>
      </c>
      <c r="F105" s="235">
        <v>68</v>
      </c>
      <c r="G105" s="201">
        <v>0.11940298507462686</v>
      </c>
      <c r="H105" s="201">
        <v>0.69402985074626866</v>
      </c>
      <c r="I105" s="219">
        <v>0.18656716417910449</v>
      </c>
      <c r="J105" s="236">
        <v>69.740698191578517</v>
      </c>
      <c r="K105" s="201">
        <v>0.14988627651260081</v>
      </c>
      <c r="L105" s="203">
        <v>0.17069383528283458</v>
      </c>
    </row>
    <row r="106" spans="1:12" x14ac:dyDescent="0.25">
      <c r="A106" s="202" t="s">
        <v>216</v>
      </c>
      <c r="B106" s="209" t="s">
        <v>624</v>
      </c>
      <c r="C106" s="254" t="s">
        <v>24</v>
      </c>
      <c r="D106" s="231">
        <v>73</v>
      </c>
      <c r="E106" s="234">
        <v>75.27073287671233</v>
      </c>
      <c r="F106" s="235">
        <v>72</v>
      </c>
      <c r="G106" s="201">
        <v>0.15068493150684931</v>
      </c>
      <c r="H106" s="201">
        <v>0.53424657534246578</v>
      </c>
      <c r="I106" s="219">
        <v>0.31506849315068491</v>
      </c>
      <c r="J106" s="236">
        <v>71.780701503271629</v>
      </c>
      <c r="K106" s="201">
        <v>0.19459994698186475</v>
      </c>
      <c r="L106" s="203">
        <v>0.22357922728328902</v>
      </c>
    </row>
    <row r="107" spans="1:12" x14ac:dyDescent="0.25">
      <c r="A107" s="202" t="s">
        <v>218</v>
      </c>
      <c r="B107" s="209" t="s">
        <v>625</v>
      </c>
      <c r="C107" s="254" t="s">
        <v>31</v>
      </c>
      <c r="D107" s="231">
        <v>168</v>
      </c>
      <c r="E107" s="234">
        <v>69.325613095238097</v>
      </c>
      <c r="F107" s="235">
        <v>67</v>
      </c>
      <c r="G107" s="201">
        <v>0.16666666666666666</v>
      </c>
      <c r="H107" s="201">
        <v>0.65476190476190477</v>
      </c>
      <c r="I107" s="219">
        <v>0.17857142857142858</v>
      </c>
      <c r="J107" s="236">
        <v>71.650161353865457</v>
      </c>
      <c r="K107" s="201">
        <v>0.12512973824964996</v>
      </c>
      <c r="L107" s="203">
        <v>0.20969069645397856</v>
      </c>
    </row>
    <row r="108" spans="1:12" x14ac:dyDescent="0.25">
      <c r="A108" s="202" t="s">
        <v>220</v>
      </c>
      <c r="B108" s="209" t="s">
        <v>626</v>
      </c>
      <c r="C108" s="254" t="s">
        <v>24</v>
      </c>
      <c r="D108" s="231">
        <v>256</v>
      </c>
      <c r="E108" s="234">
        <v>70.963736328125023</v>
      </c>
      <c r="F108" s="235">
        <v>70.234999999999999</v>
      </c>
      <c r="G108" s="201">
        <v>0.23828125</v>
      </c>
      <c r="H108" s="201">
        <v>0.49609375</v>
      </c>
      <c r="I108" s="219">
        <v>0.265625</v>
      </c>
      <c r="J108" s="236">
        <v>68.731998849240298</v>
      </c>
      <c r="K108" s="201">
        <v>0.30030261874736264</v>
      </c>
      <c r="L108" s="203">
        <v>0.22181047765559386</v>
      </c>
    </row>
    <row r="109" spans="1:12" x14ac:dyDescent="0.25">
      <c r="A109" s="202" t="s">
        <v>222</v>
      </c>
      <c r="B109" s="209" t="s">
        <v>627</v>
      </c>
      <c r="C109" s="254" t="s">
        <v>110</v>
      </c>
      <c r="D109" s="231">
        <v>166</v>
      </c>
      <c r="E109" s="234">
        <v>64.468981927710843</v>
      </c>
      <c r="F109" s="235">
        <v>63.5</v>
      </c>
      <c r="G109" s="201">
        <v>0.33132530120481929</v>
      </c>
      <c r="H109" s="201">
        <v>0.52409638554216864</v>
      </c>
      <c r="I109" s="219">
        <v>0.14457831325301204</v>
      </c>
      <c r="J109" s="236">
        <v>64.174855835876642</v>
      </c>
      <c r="K109" s="201">
        <v>0.33991257114736201</v>
      </c>
      <c r="L109" s="203">
        <v>0.14479071230822749</v>
      </c>
    </row>
    <row r="110" spans="1:12" x14ac:dyDescent="0.25">
      <c r="A110" s="202" t="s">
        <v>224</v>
      </c>
      <c r="B110" s="209" t="s">
        <v>225</v>
      </c>
      <c r="C110" s="254" t="s">
        <v>69</v>
      </c>
      <c r="D110" s="231">
        <v>97</v>
      </c>
      <c r="E110" s="234">
        <v>73.77825773195876</v>
      </c>
      <c r="F110" s="235">
        <v>72</v>
      </c>
      <c r="G110" s="201">
        <v>0.17525773195876287</v>
      </c>
      <c r="H110" s="201">
        <v>0.50515463917525771</v>
      </c>
      <c r="I110" s="219">
        <v>0.31958762886597936</v>
      </c>
      <c r="J110" s="236">
        <v>74.091332148660527</v>
      </c>
      <c r="K110" s="201">
        <v>0.18344585777869199</v>
      </c>
      <c r="L110" s="203">
        <v>0.3314778137850522</v>
      </c>
    </row>
    <row r="111" spans="1:12" x14ac:dyDescent="0.25">
      <c r="A111" s="202" t="s">
        <v>226</v>
      </c>
      <c r="B111" s="209" t="s">
        <v>628</v>
      </c>
      <c r="C111" s="254" t="s">
        <v>110</v>
      </c>
      <c r="D111" s="231">
        <v>443</v>
      </c>
      <c r="E111" s="234">
        <v>69.708136004514671</v>
      </c>
      <c r="F111" s="235">
        <v>67</v>
      </c>
      <c r="G111" s="201">
        <v>0.23024830699774265</v>
      </c>
      <c r="H111" s="201">
        <v>0.55079006772009032</v>
      </c>
      <c r="I111" s="219">
        <v>0.21896162528216703</v>
      </c>
      <c r="J111" s="236">
        <v>69.346122503030955</v>
      </c>
      <c r="K111" s="201">
        <v>0.25563971190246809</v>
      </c>
      <c r="L111" s="203">
        <v>0.20999291913724405</v>
      </c>
    </row>
    <row r="112" spans="1:12" x14ac:dyDescent="0.25">
      <c r="A112" s="202" t="s">
        <v>228</v>
      </c>
      <c r="B112" s="209" t="s">
        <v>629</v>
      </c>
      <c r="C112" s="254" t="s">
        <v>24</v>
      </c>
      <c r="D112" s="231">
        <v>72</v>
      </c>
      <c r="E112" s="234">
        <v>80.747493055555566</v>
      </c>
      <c r="F112" s="235">
        <v>77.75</v>
      </c>
      <c r="G112" s="201">
        <v>9.7222222222222224E-2</v>
      </c>
      <c r="H112" s="201">
        <v>0.45833333333333331</v>
      </c>
      <c r="I112" s="219">
        <v>0.44444444444444442</v>
      </c>
      <c r="J112" s="236">
        <v>79.629056150090719</v>
      </c>
      <c r="K112" s="201">
        <v>0.11478590293534063</v>
      </c>
      <c r="L112" s="203">
        <v>0.43940082292437138</v>
      </c>
    </row>
    <row r="113" spans="1:12" x14ac:dyDescent="0.25">
      <c r="A113" s="202" t="s">
        <v>230</v>
      </c>
      <c r="B113" s="209" t="s">
        <v>630</v>
      </c>
      <c r="C113" s="254" t="s">
        <v>50</v>
      </c>
      <c r="D113" s="231">
        <v>58</v>
      </c>
      <c r="E113" s="234">
        <v>76.085491379310341</v>
      </c>
      <c r="F113" s="235">
        <v>71.5</v>
      </c>
      <c r="G113" s="201">
        <v>8.6206896551724144E-2</v>
      </c>
      <c r="H113" s="201">
        <v>0.67241379310344829</v>
      </c>
      <c r="I113" s="219">
        <v>0.2413793103448276</v>
      </c>
      <c r="J113" s="236">
        <v>75.692339031061309</v>
      </c>
      <c r="K113" s="201">
        <v>0.10465608897566411</v>
      </c>
      <c r="L113" s="203">
        <v>0.2394980515896574</v>
      </c>
    </row>
    <row r="114" spans="1:12" x14ac:dyDescent="0.25">
      <c r="A114" s="202" t="s">
        <v>232</v>
      </c>
      <c r="B114" s="209" t="s">
        <v>631</v>
      </c>
      <c r="C114" s="254" t="s">
        <v>31</v>
      </c>
      <c r="D114" s="231">
        <v>124</v>
      </c>
      <c r="E114" s="234">
        <v>75.705548387096755</v>
      </c>
      <c r="F114" s="235">
        <v>74.75</v>
      </c>
      <c r="G114" s="201">
        <v>0.14516129032258066</v>
      </c>
      <c r="H114" s="201">
        <v>0.5</v>
      </c>
      <c r="I114" s="219">
        <v>0.35483870967741937</v>
      </c>
      <c r="J114" s="236">
        <v>73.26266612730457</v>
      </c>
      <c r="K114" s="201">
        <v>0.17309086193285542</v>
      </c>
      <c r="L114" s="203">
        <v>0.30496342856424968</v>
      </c>
    </row>
    <row r="115" spans="1:12" x14ac:dyDescent="0.25">
      <c r="A115" s="261" t="s">
        <v>233</v>
      </c>
      <c r="B115" s="262" t="s">
        <v>632</v>
      </c>
      <c r="C115" s="263" t="s">
        <v>69</v>
      </c>
      <c r="D115" s="264">
        <v>139</v>
      </c>
      <c r="E115" s="265">
        <v>78.265316546762591</v>
      </c>
      <c r="F115" s="250">
        <v>75.5</v>
      </c>
      <c r="G115" s="201">
        <v>6.4748201438848921E-2</v>
      </c>
      <c r="H115" s="201">
        <v>0.5539568345323741</v>
      </c>
      <c r="I115" s="219">
        <v>0.38129496402877699</v>
      </c>
      <c r="J115" s="266">
        <v>77.117307681969493</v>
      </c>
      <c r="K115" s="244">
        <v>7.4421062461705989E-2</v>
      </c>
      <c r="L115" s="245">
        <v>0.3452457817718782</v>
      </c>
    </row>
    <row r="116" spans="1:12" x14ac:dyDescent="0.25">
      <c r="A116" s="202" t="s">
        <v>235</v>
      </c>
      <c r="B116" s="209" t="s">
        <v>633</v>
      </c>
      <c r="C116" s="254" t="s">
        <v>21</v>
      </c>
      <c r="D116" s="231">
        <v>119</v>
      </c>
      <c r="E116" s="234">
        <v>71.357466386554648</v>
      </c>
      <c r="F116" s="235">
        <v>69</v>
      </c>
      <c r="G116" s="201">
        <v>0.17647058823529413</v>
      </c>
      <c r="H116" s="201">
        <v>0.57983193277310929</v>
      </c>
      <c r="I116" s="219">
        <v>0.24369747899159663</v>
      </c>
      <c r="J116" s="236">
        <v>72.042275378076255</v>
      </c>
      <c r="K116" s="201">
        <v>0.18902610043070289</v>
      </c>
      <c r="L116" s="203">
        <v>0.26793904372165578</v>
      </c>
    </row>
    <row r="117" spans="1:12" x14ac:dyDescent="0.25">
      <c r="A117" s="202" t="s">
        <v>237</v>
      </c>
      <c r="B117" s="209" t="s">
        <v>634</v>
      </c>
      <c r="C117" s="254" t="s">
        <v>8</v>
      </c>
      <c r="D117" s="231">
        <v>143</v>
      </c>
      <c r="E117" s="234">
        <v>72.757388111888119</v>
      </c>
      <c r="F117" s="235">
        <v>70</v>
      </c>
      <c r="G117" s="201">
        <v>0.14685314685314685</v>
      </c>
      <c r="H117" s="201">
        <v>0.61538461538461542</v>
      </c>
      <c r="I117" s="219">
        <v>0.23776223776223776</v>
      </c>
      <c r="J117" s="236">
        <v>73.949224897869669</v>
      </c>
      <c r="K117" s="201">
        <v>0.11590592453465294</v>
      </c>
      <c r="L117" s="203">
        <v>0.25011310939548814</v>
      </c>
    </row>
    <row r="118" spans="1:12" x14ac:dyDescent="0.25">
      <c r="A118" s="202" t="s">
        <v>239</v>
      </c>
      <c r="B118" s="209" t="s">
        <v>635</v>
      </c>
      <c r="C118" s="254" t="s">
        <v>11</v>
      </c>
      <c r="D118" s="231">
        <v>130</v>
      </c>
      <c r="E118" s="234">
        <v>75.829780769230766</v>
      </c>
      <c r="F118" s="235">
        <v>71</v>
      </c>
      <c r="G118" s="201">
        <v>0.1</v>
      </c>
      <c r="H118" s="201">
        <v>0.60769230769230764</v>
      </c>
      <c r="I118" s="219">
        <v>0.29230769230769232</v>
      </c>
      <c r="J118" s="236">
        <v>73.111358615936851</v>
      </c>
      <c r="K118" s="201">
        <v>0.13280456732092324</v>
      </c>
      <c r="L118" s="203">
        <v>0.23012209764693048</v>
      </c>
    </row>
    <row r="119" spans="1:12" x14ac:dyDescent="0.25">
      <c r="A119" s="202" t="s">
        <v>241</v>
      </c>
      <c r="B119" s="209" t="s">
        <v>636</v>
      </c>
      <c r="C119" s="254" t="s">
        <v>50</v>
      </c>
      <c r="D119" s="231">
        <v>106</v>
      </c>
      <c r="E119" s="234">
        <v>77.649297169811305</v>
      </c>
      <c r="F119" s="235">
        <v>76</v>
      </c>
      <c r="G119" s="201">
        <v>0.18867924528301888</v>
      </c>
      <c r="H119" s="201">
        <v>0.42452830188679247</v>
      </c>
      <c r="I119" s="219">
        <v>0.3867924528301887</v>
      </c>
      <c r="J119" s="236">
        <v>77.939761331913132</v>
      </c>
      <c r="K119" s="201">
        <v>0.2094313083884092</v>
      </c>
      <c r="L119" s="203">
        <v>0.3978581534765343</v>
      </c>
    </row>
    <row r="120" spans="1:12" x14ac:dyDescent="0.25">
      <c r="A120" s="202" t="s">
        <v>243</v>
      </c>
      <c r="B120" s="209" t="s">
        <v>637</v>
      </c>
      <c r="C120" s="254" t="s">
        <v>31</v>
      </c>
      <c r="D120" s="231">
        <v>115</v>
      </c>
      <c r="E120" s="234">
        <v>72.577421739130472</v>
      </c>
      <c r="F120" s="235">
        <v>72.957250000000002</v>
      </c>
      <c r="G120" s="201">
        <v>0.18260869565217391</v>
      </c>
      <c r="H120" s="201">
        <v>0.4956521739130435</v>
      </c>
      <c r="I120" s="219">
        <v>0.32173913043478258</v>
      </c>
      <c r="J120" s="236">
        <v>70.186325964346494</v>
      </c>
      <c r="K120" s="201">
        <v>0.22411215155473124</v>
      </c>
      <c r="L120" s="203">
        <v>0.24728004237514317</v>
      </c>
    </row>
    <row r="121" spans="1:12" x14ac:dyDescent="0.25">
      <c r="A121" s="202" t="s">
        <v>245</v>
      </c>
      <c r="B121" s="209" t="s">
        <v>638</v>
      </c>
      <c r="C121" s="254" t="s">
        <v>110</v>
      </c>
      <c r="D121" s="231">
        <v>119</v>
      </c>
      <c r="E121" s="234">
        <v>78.141079831932757</v>
      </c>
      <c r="F121" s="235">
        <v>75.25</v>
      </c>
      <c r="G121" s="201">
        <v>9.2436974789915971E-2</v>
      </c>
      <c r="H121" s="201">
        <v>0.53781512605042014</v>
      </c>
      <c r="I121" s="219">
        <v>0.36974789915966388</v>
      </c>
      <c r="J121" s="236">
        <v>77.193099482639582</v>
      </c>
      <c r="K121" s="201">
        <v>0.10668631779712136</v>
      </c>
      <c r="L121" s="203">
        <v>0.3405380611108777</v>
      </c>
    </row>
    <row r="122" spans="1:12" x14ac:dyDescent="0.25">
      <c r="A122" s="202" t="s">
        <v>247</v>
      </c>
      <c r="B122" s="209" t="s">
        <v>639</v>
      </c>
      <c r="C122" s="254" t="s">
        <v>24</v>
      </c>
      <c r="D122" s="231">
        <v>148</v>
      </c>
      <c r="E122" s="234">
        <v>68.675270270270289</v>
      </c>
      <c r="F122" s="235">
        <v>68</v>
      </c>
      <c r="G122" s="201">
        <v>0.27027027027027029</v>
      </c>
      <c r="H122" s="201">
        <v>0.56081081081081086</v>
      </c>
      <c r="I122" s="219">
        <v>0.16891891891891891</v>
      </c>
      <c r="J122" s="236">
        <v>68.24743514081382</v>
      </c>
      <c r="K122" s="201">
        <v>0.29783149238238366</v>
      </c>
      <c r="L122" s="203">
        <v>0.16079480082827716</v>
      </c>
    </row>
    <row r="123" spans="1:12" x14ac:dyDescent="0.25">
      <c r="A123" s="202" t="s">
        <v>249</v>
      </c>
      <c r="B123" s="209" t="s">
        <v>640</v>
      </c>
      <c r="C123" s="254" t="s">
        <v>8</v>
      </c>
      <c r="D123" s="231">
        <v>139</v>
      </c>
      <c r="E123" s="234">
        <v>78.975715827338121</v>
      </c>
      <c r="F123" s="235">
        <v>77</v>
      </c>
      <c r="G123" s="201">
        <v>0.1223021582733813</v>
      </c>
      <c r="H123" s="201">
        <v>0.46762589928057552</v>
      </c>
      <c r="I123" s="219">
        <v>0.41007194244604317</v>
      </c>
      <c r="J123" s="236">
        <v>75.398811924139494</v>
      </c>
      <c r="K123" s="201">
        <v>0.15600246267660206</v>
      </c>
      <c r="L123" s="203">
        <v>0.30959369293040484</v>
      </c>
    </row>
    <row r="124" spans="1:12" x14ac:dyDescent="0.25">
      <c r="A124" s="202" t="s">
        <v>251</v>
      </c>
      <c r="B124" s="209" t="s">
        <v>641</v>
      </c>
      <c r="C124" s="254" t="s">
        <v>31</v>
      </c>
      <c r="D124" s="231">
        <v>47</v>
      </c>
      <c r="E124" s="234">
        <v>68.811787234042583</v>
      </c>
      <c r="F124" s="235">
        <v>66.125999999999991</v>
      </c>
      <c r="G124" s="201">
        <v>0.1276595744680851</v>
      </c>
      <c r="H124" s="201">
        <v>0.63829787234042556</v>
      </c>
      <c r="I124" s="219">
        <v>0.23404255319148937</v>
      </c>
      <c r="J124" s="236">
        <v>66.731836553845071</v>
      </c>
      <c r="K124" s="201">
        <v>0.1503967883535838</v>
      </c>
      <c r="L124" s="203">
        <v>0.1873734375146536</v>
      </c>
    </row>
    <row r="125" spans="1:12" x14ac:dyDescent="0.25">
      <c r="A125" s="202" t="s">
        <v>253</v>
      </c>
      <c r="B125" s="209" t="s">
        <v>642</v>
      </c>
      <c r="C125" s="254" t="s">
        <v>31</v>
      </c>
      <c r="D125" s="231">
        <v>64</v>
      </c>
      <c r="E125" s="234">
        <v>72.729851562500002</v>
      </c>
      <c r="F125" s="235">
        <v>69</v>
      </c>
      <c r="G125" s="201">
        <v>0.109375</v>
      </c>
      <c r="H125" s="201">
        <v>0.671875</v>
      </c>
      <c r="I125" s="219">
        <v>0.21875</v>
      </c>
      <c r="J125" s="236">
        <v>74.183453130471577</v>
      </c>
      <c r="K125" s="201">
        <v>0.1045371616018281</v>
      </c>
      <c r="L125" s="203">
        <v>0.25306478411928301</v>
      </c>
    </row>
    <row r="126" spans="1:12" x14ac:dyDescent="0.25">
      <c r="A126" s="202" t="s">
        <v>254</v>
      </c>
      <c r="B126" s="209" t="s">
        <v>643</v>
      </c>
      <c r="C126" s="254" t="s">
        <v>21</v>
      </c>
      <c r="D126" s="231">
        <v>135</v>
      </c>
      <c r="E126" s="234">
        <v>68.686762962962945</v>
      </c>
      <c r="F126" s="235">
        <v>66.125999999999991</v>
      </c>
      <c r="G126" s="201">
        <v>0.24444444444444444</v>
      </c>
      <c r="H126" s="201">
        <v>0.57037037037037042</v>
      </c>
      <c r="I126" s="219">
        <v>0.18518518518518517</v>
      </c>
      <c r="J126" s="236">
        <v>69.512212125015708</v>
      </c>
      <c r="K126" s="201">
        <v>0.24965124777278694</v>
      </c>
      <c r="L126" s="203">
        <v>0.1992399113826237</v>
      </c>
    </row>
    <row r="127" spans="1:12" x14ac:dyDescent="0.25">
      <c r="A127" s="202" t="s">
        <v>256</v>
      </c>
      <c r="B127" s="209" t="s">
        <v>644</v>
      </c>
      <c r="C127" s="254" t="s">
        <v>50</v>
      </c>
      <c r="D127" s="231">
        <v>95</v>
      </c>
      <c r="E127" s="234">
        <v>72.79971578947368</v>
      </c>
      <c r="F127" s="235">
        <v>71</v>
      </c>
      <c r="G127" s="201">
        <v>0.15789473684210525</v>
      </c>
      <c r="H127" s="201">
        <v>0.57894736842105265</v>
      </c>
      <c r="I127" s="219">
        <v>0.26315789473684209</v>
      </c>
      <c r="J127" s="236">
        <v>69.873841325623488</v>
      </c>
      <c r="K127" s="201">
        <v>0.24751399697652579</v>
      </c>
      <c r="L127" s="203">
        <v>0.21820476071554304</v>
      </c>
    </row>
    <row r="128" spans="1:12" x14ac:dyDescent="0.25">
      <c r="A128" s="202" t="s">
        <v>258</v>
      </c>
      <c r="B128" s="209" t="s">
        <v>645</v>
      </c>
      <c r="C128" s="254" t="s">
        <v>50</v>
      </c>
      <c r="D128" s="231">
        <v>146</v>
      </c>
      <c r="E128" s="234">
        <v>67.97013698630137</v>
      </c>
      <c r="F128" s="235">
        <v>65.75</v>
      </c>
      <c r="G128" s="201">
        <v>0.18493150684931506</v>
      </c>
      <c r="H128" s="201">
        <v>0.65753424657534243</v>
      </c>
      <c r="I128" s="219">
        <v>0.15753424657534246</v>
      </c>
      <c r="J128" s="236">
        <v>67.367830940536578</v>
      </c>
      <c r="K128" s="201">
        <v>0.21067031040368417</v>
      </c>
      <c r="L128" s="203">
        <v>0.14994607942562177</v>
      </c>
    </row>
    <row r="129" spans="1:12" x14ac:dyDescent="0.25">
      <c r="A129" s="202" t="s">
        <v>260</v>
      </c>
      <c r="B129" s="209" t="s">
        <v>646</v>
      </c>
      <c r="C129" s="254" t="s">
        <v>11</v>
      </c>
      <c r="D129" s="231">
        <v>111</v>
      </c>
      <c r="E129" s="234">
        <v>72.659594594594608</v>
      </c>
      <c r="F129" s="235">
        <v>70.202500000000001</v>
      </c>
      <c r="G129" s="201">
        <v>0.18018018018018017</v>
      </c>
      <c r="H129" s="201">
        <v>0.53153153153153154</v>
      </c>
      <c r="I129" s="219">
        <v>0.28828828828828829</v>
      </c>
      <c r="J129" s="236">
        <v>69.052416199725968</v>
      </c>
      <c r="K129" s="201">
        <v>0.22756388920125845</v>
      </c>
      <c r="L129" s="203">
        <v>0.21331617102176642</v>
      </c>
    </row>
    <row r="130" spans="1:12" x14ac:dyDescent="0.25">
      <c r="A130" s="202" t="s">
        <v>262</v>
      </c>
      <c r="B130" s="209" t="s">
        <v>647</v>
      </c>
      <c r="C130" s="254" t="s">
        <v>24</v>
      </c>
      <c r="D130" s="231">
        <v>160</v>
      </c>
      <c r="E130" s="234">
        <v>72.292303125000004</v>
      </c>
      <c r="F130" s="235">
        <v>70</v>
      </c>
      <c r="G130" s="201">
        <v>6.8750000000000006E-2</v>
      </c>
      <c r="H130" s="201">
        <v>0.71875</v>
      </c>
      <c r="I130" s="219">
        <v>0.21249999999999999</v>
      </c>
      <c r="J130" s="236">
        <v>72.753611121388175</v>
      </c>
      <c r="K130" s="201">
        <v>7.3701363751325299E-2</v>
      </c>
      <c r="L130" s="203">
        <v>0.22761167476350933</v>
      </c>
    </row>
    <row r="131" spans="1:12" x14ac:dyDescent="0.25">
      <c r="A131" s="202" t="s">
        <v>264</v>
      </c>
      <c r="B131" s="209" t="s">
        <v>648</v>
      </c>
      <c r="C131" s="254" t="s">
        <v>14</v>
      </c>
      <c r="D131" s="231">
        <v>39</v>
      </c>
      <c r="E131" s="234">
        <v>66.005192307692312</v>
      </c>
      <c r="F131" s="235">
        <v>65.5</v>
      </c>
      <c r="G131" s="201">
        <v>0.12820512820512819</v>
      </c>
      <c r="H131" s="201">
        <v>0.84615384615384615</v>
      </c>
      <c r="I131" s="219" t="s">
        <v>878</v>
      </c>
      <c r="J131" s="236">
        <v>67.590205072109541</v>
      </c>
      <c r="K131" s="201">
        <v>0.12830223460196477</v>
      </c>
      <c r="L131" s="203">
        <v>3.1121844155111534E-2</v>
      </c>
    </row>
    <row r="132" spans="1:12" x14ac:dyDescent="0.25">
      <c r="A132" s="202" t="s">
        <v>266</v>
      </c>
      <c r="B132" s="209" t="s">
        <v>649</v>
      </c>
      <c r="C132" s="254" t="s">
        <v>21</v>
      </c>
      <c r="D132" s="231">
        <v>104</v>
      </c>
      <c r="E132" s="234">
        <v>70.117201923076948</v>
      </c>
      <c r="F132" s="235">
        <v>69</v>
      </c>
      <c r="G132" s="201">
        <v>0.14423076923076922</v>
      </c>
      <c r="H132" s="201">
        <v>0.66346153846153844</v>
      </c>
      <c r="I132" s="219">
        <v>0.19230769230769232</v>
      </c>
      <c r="J132" s="236">
        <v>72.01293249910195</v>
      </c>
      <c r="K132" s="201">
        <v>0.13179470230602977</v>
      </c>
      <c r="L132" s="203">
        <v>0.22325278129926082</v>
      </c>
    </row>
    <row r="133" spans="1:12" x14ac:dyDescent="0.25">
      <c r="A133" s="202" t="s">
        <v>268</v>
      </c>
      <c r="B133" s="209" t="s">
        <v>650</v>
      </c>
      <c r="C133" s="254" t="s">
        <v>24</v>
      </c>
      <c r="D133" s="231">
        <v>135</v>
      </c>
      <c r="E133" s="234">
        <v>76.22185555555555</v>
      </c>
      <c r="F133" s="235">
        <v>72</v>
      </c>
      <c r="G133" s="201">
        <v>0.1037037037037037</v>
      </c>
      <c r="H133" s="201">
        <v>0.54814814814814816</v>
      </c>
      <c r="I133" s="219">
        <v>0.34814814814814815</v>
      </c>
      <c r="J133" s="236">
        <v>76.566748728685823</v>
      </c>
      <c r="K133" s="201">
        <v>0.10309526971766496</v>
      </c>
      <c r="L133" s="203">
        <v>0.36029366217110703</v>
      </c>
    </row>
    <row r="134" spans="1:12" x14ac:dyDescent="0.25">
      <c r="A134" s="202" t="s">
        <v>270</v>
      </c>
      <c r="B134" s="209" t="s">
        <v>651</v>
      </c>
      <c r="C134" s="254" t="s">
        <v>8</v>
      </c>
      <c r="D134" s="231">
        <v>154</v>
      </c>
      <c r="E134" s="234">
        <v>69.199879870129863</v>
      </c>
      <c r="F134" s="235">
        <v>66</v>
      </c>
      <c r="G134" s="201">
        <v>0.16233766233766234</v>
      </c>
      <c r="H134" s="201">
        <v>0.66883116883116878</v>
      </c>
      <c r="I134" s="219">
        <v>0.16883116883116883</v>
      </c>
      <c r="J134" s="236">
        <v>70.373210257170257</v>
      </c>
      <c r="K134" s="201">
        <v>0.16503893471404515</v>
      </c>
      <c r="L134" s="203">
        <v>0.19360614562454886</v>
      </c>
    </row>
    <row r="135" spans="1:12" x14ac:dyDescent="0.25">
      <c r="A135" s="202" t="s">
        <v>272</v>
      </c>
      <c r="B135" s="209" t="s">
        <v>652</v>
      </c>
      <c r="C135" s="254" t="s">
        <v>8</v>
      </c>
      <c r="D135" s="231">
        <v>183</v>
      </c>
      <c r="E135" s="234">
        <v>71.821999999999989</v>
      </c>
      <c r="F135" s="235">
        <v>69.5</v>
      </c>
      <c r="G135" s="201">
        <v>0.13661202185792351</v>
      </c>
      <c r="H135" s="201">
        <v>0.63934426229508201</v>
      </c>
      <c r="I135" s="219">
        <v>0.22404371584699453</v>
      </c>
      <c r="J135" s="236">
        <v>73.685844972742501</v>
      </c>
      <c r="K135" s="201">
        <v>0.12854875417936595</v>
      </c>
      <c r="L135" s="203">
        <v>0.27593943317393477</v>
      </c>
    </row>
    <row r="136" spans="1:12" x14ac:dyDescent="0.25">
      <c r="A136" s="202" t="s">
        <v>274</v>
      </c>
      <c r="B136" s="209" t="s">
        <v>653</v>
      </c>
      <c r="C136" s="254" t="s">
        <v>110</v>
      </c>
      <c r="D136" s="231">
        <v>81</v>
      </c>
      <c r="E136" s="234">
        <v>70.832487654321</v>
      </c>
      <c r="F136" s="235">
        <v>68</v>
      </c>
      <c r="G136" s="201">
        <v>0.18518518518518517</v>
      </c>
      <c r="H136" s="201">
        <v>0.59259259259259256</v>
      </c>
      <c r="I136" s="219">
        <v>0.22222222222222221</v>
      </c>
      <c r="J136" s="236">
        <v>70.37028946152914</v>
      </c>
      <c r="K136" s="201">
        <v>0.21163965232271953</v>
      </c>
      <c r="L136" s="203">
        <v>0.21400326219327054</v>
      </c>
    </row>
    <row r="137" spans="1:12" x14ac:dyDescent="0.25">
      <c r="A137" s="202" t="s">
        <v>276</v>
      </c>
      <c r="B137" s="209" t="s">
        <v>654</v>
      </c>
      <c r="C137" s="254" t="s">
        <v>14</v>
      </c>
      <c r="D137" s="231">
        <v>120</v>
      </c>
      <c r="E137" s="234">
        <v>68.54453333333332</v>
      </c>
      <c r="F137" s="235">
        <v>67.25</v>
      </c>
      <c r="G137" s="201">
        <v>0.23333333333333334</v>
      </c>
      <c r="H137" s="201">
        <v>0.58333333333333337</v>
      </c>
      <c r="I137" s="219">
        <v>0.18333333333333332</v>
      </c>
      <c r="J137" s="236">
        <v>70.038004116415664</v>
      </c>
      <c r="K137" s="201">
        <v>0.227946518749473</v>
      </c>
      <c r="L137" s="203">
        <v>0.21614095214128753</v>
      </c>
    </row>
    <row r="138" spans="1:12" x14ac:dyDescent="0.25">
      <c r="A138" s="202" t="s">
        <v>278</v>
      </c>
      <c r="B138" s="209" t="s">
        <v>655</v>
      </c>
      <c r="C138" s="254" t="s">
        <v>31</v>
      </c>
      <c r="D138" s="231">
        <v>121</v>
      </c>
      <c r="E138" s="234">
        <v>65.125115702479334</v>
      </c>
      <c r="F138" s="235">
        <v>65.579499999999996</v>
      </c>
      <c r="G138" s="201">
        <v>0.23966942148760331</v>
      </c>
      <c r="H138" s="201">
        <v>0.68595041322314054</v>
      </c>
      <c r="I138" s="219">
        <v>7.43801652892562E-2</v>
      </c>
      <c r="J138" s="236">
        <v>64.445183458854402</v>
      </c>
      <c r="K138" s="201">
        <v>0.26664551365103983</v>
      </c>
      <c r="L138" s="203">
        <v>6.1228521024063357E-2</v>
      </c>
    </row>
    <row r="139" spans="1:12" x14ac:dyDescent="0.25">
      <c r="A139" s="202" t="s">
        <v>280</v>
      </c>
      <c r="B139" s="209" t="s">
        <v>656</v>
      </c>
      <c r="C139" s="254" t="s">
        <v>31</v>
      </c>
      <c r="D139" s="231">
        <v>157</v>
      </c>
      <c r="E139" s="234">
        <v>67.754302547770706</v>
      </c>
      <c r="F139" s="235">
        <v>65</v>
      </c>
      <c r="G139" s="201">
        <v>0.24203821656050956</v>
      </c>
      <c r="H139" s="201">
        <v>0.5859872611464968</v>
      </c>
      <c r="I139" s="219">
        <v>0.17197452229299362</v>
      </c>
      <c r="J139" s="236">
        <v>69.513619450689305</v>
      </c>
      <c r="K139" s="201">
        <v>0.23209887362806167</v>
      </c>
      <c r="L139" s="203">
        <v>0.20592187705308485</v>
      </c>
    </row>
    <row r="140" spans="1:12" x14ac:dyDescent="0.25">
      <c r="A140" s="202" t="s">
        <v>282</v>
      </c>
      <c r="B140" s="209" t="s">
        <v>657</v>
      </c>
      <c r="C140" s="254" t="s">
        <v>24</v>
      </c>
      <c r="D140" s="231">
        <v>111</v>
      </c>
      <c r="E140" s="234">
        <v>71.928581081081077</v>
      </c>
      <c r="F140" s="235">
        <v>71</v>
      </c>
      <c r="G140" s="201">
        <v>0.12612612612612611</v>
      </c>
      <c r="H140" s="201">
        <v>0.67567567567567566</v>
      </c>
      <c r="I140" s="219">
        <v>0.1981981981981982</v>
      </c>
      <c r="J140" s="236">
        <v>70.596620728966158</v>
      </c>
      <c r="K140" s="201">
        <v>0.14837532614453025</v>
      </c>
      <c r="L140" s="203">
        <v>0.18117759958936414</v>
      </c>
    </row>
    <row r="141" spans="1:12" x14ac:dyDescent="0.25">
      <c r="A141" s="202" t="s">
        <v>284</v>
      </c>
      <c r="B141" s="209" t="s">
        <v>658</v>
      </c>
      <c r="C141" s="254" t="s">
        <v>69</v>
      </c>
      <c r="D141" s="231">
        <v>80</v>
      </c>
      <c r="E141" s="234">
        <v>73.511581250000006</v>
      </c>
      <c r="F141" s="235">
        <v>69.75</v>
      </c>
      <c r="G141" s="201">
        <v>0.13750000000000001</v>
      </c>
      <c r="H141" s="201">
        <v>0.6</v>
      </c>
      <c r="I141" s="219">
        <v>0.26250000000000001</v>
      </c>
      <c r="J141" s="236">
        <v>71.211465074972878</v>
      </c>
      <c r="K141" s="201">
        <v>0.17522419468496903</v>
      </c>
      <c r="L141" s="203">
        <v>0.22547629486805565</v>
      </c>
    </row>
    <row r="142" spans="1:12" x14ac:dyDescent="0.25">
      <c r="A142" s="202" t="s">
        <v>286</v>
      </c>
      <c r="B142" s="209" t="s">
        <v>659</v>
      </c>
      <c r="C142" s="254" t="s">
        <v>24</v>
      </c>
      <c r="D142" s="231">
        <v>126</v>
      </c>
      <c r="E142" s="234">
        <v>73.992230158730166</v>
      </c>
      <c r="F142" s="235">
        <v>70.5</v>
      </c>
      <c r="G142" s="201">
        <v>0.20634920634920634</v>
      </c>
      <c r="H142" s="201">
        <v>0.53174603174603174</v>
      </c>
      <c r="I142" s="219">
        <v>0.26190476190476192</v>
      </c>
      <c r="J142" s="236">
        <v>74.676806889149205</v>
      </c>
      <c r="K142" s="201">
        <v>0.22166916195086442</v>
      </c>
      <c r="L142" s="203">
        <v>0.27986500323326197</v>
      </c>
    </row>
    <row r="143" spans="1:12" x14ac:dyDescent="0.25">
      <c r="A143" s="202" t="s">
        <v>288</v>
      </c>
      <c r="B143" s="209" t="s">
        <v>660</v>
      </c>
      <c r="C143" s="254" t="s">
        <v>14</v>
      </c>
      <c r="D143" s="231">
        <v>153</v>
      </c>
      <c r="E143" s="234">
        <v>66.786225490196102</v>
      </c>
      <c r="F143" s="235">
        <v>64.516499999999994</v>
      </c>
      <c r="G143" s="201">
        <v>0.25490196078431371</v>
      </c>
      <c r="H143" s="201">
        <v>0.59477124183006536</v>
      </c>
      <c r="I143" s="219">
        <v>0.15032679738562091</v>
      </c>
      <c r="J143" s="236">
        <v>65.861272416464573</v>
      </c>
      <c r="K143" s="201">
        <v>0.28770772944464645</v>
      </c>
      <c r="L143" s="203">
        <v>0.13641934512303777</v>
      </c>
    </row>
    <row r="144" spans="1:12" x14ac:dyDescent="0.25">
      <c r="A144" s="202" t="s">
        <v>290</v>
      </c>
      <c r="B144" s="209" t="s">
        <v>661</v>
      </c>
      <c r="C144" s="254" t="s">
        <v>8</v>
      </c>
      <c r="D144" s="231">
        <v>199</v>
      </c>
      <c r="E144" s="234">
        <v>76.476605527638199</v>
      </c>
      <c r="F144" s="235">
        <v>73.230500000000006</v>
      </c>
      <c r="G144" s="201">
        <v>0.135678391959799</v>
      </c>
      <c r="H144" s="201">
        <v>0.542713567839196</v>
      </c>
      <c r="I144" s="219">
        <v>0.32160804020100503</v>
      </c>
      <c r="J144" s="236">
        <v>76.549950724877803</v>
      </c>
      <c r="K144" s="201">
        <v>0.14436518219467814</v>
      </c>
      <c r="L144" s="203">
        <v>0.31944067453023045</v>
      </c>
    </row>
    <row r="145" spans="1:12" x14ac:dyDescent="0.25">
      <c r="A145" s="202" t="s">
        <v>292</v>
      </c>
      <c r="B145" s="209" t="s">
        <v>662</v>
      </c>
      <c r="C145" s="254" t="s">
        <v>31</v>
      </c>
      <c r="D145" s="231">
        <v>106</v>
      </c>
      <c r="E145" s="234">
        <v>76.324650943396207</v>
      </c>
      <c r="F145" s="235">
        <v>74.5</v>
      </c>
      <c r="G145" s="201">
        <v>0.13207547169811321</v>
      </c>
      <c r="H145" s="201">
        <v>0.5</v>
      </c>
      <c r="I145" s="219">
        <v>0.36792452830188677</v>
      </c>
      <c r="J145" s="236">
        <v>74.303218054946697</v>
      </c>
      <c r="K145" s="201">
        <v>0.14949481496628239</v>
      </c>
      <c r="L145" s="203">
        <v>0.31732118977692569</v>
      </c>
    </row>
    <row r="146" spans="1:12" x14ac:dyDescent="0.25">
      <c r="A146" s="202" t="s">
        <v>294</v>
      </c>
      <c r="B146" s="209" t="s">
        <v>663</v>
      </c>
      <c r="C146" s="254" t="s">
        <v>24</v>
      </c>
      <c r="D146" s="231">
        <v>181</v>
      </c>
      <c r="E146" s="234">
        <v>75.202212707182326</v>
      </c>
      <c r="F146" s="235">
        <v>73</v>
      </c>
      <c r="G146" s="201">
        <v>0.13259668508287292</v>
      </c>
      <c r="H146" s="201">
        <v>0.59668508287292821</v>
      </c>
      <c r="I146" s="219">
        <v>0.27071823204419887</v>
      </c>
      <c r="J146" s="236">
        <v>74.821616316489312</v>
      </c>
      <c r="K146" s="201">
        <v>0.14114957643902612</v>
      </c>
      <c r="L146" s="203">
        <v>0.27036232324158066</v>
      </c>
    </row>
    <row r="147" spans="1:12" x14ac:dyDescent="0.25">
      <c r="A147" s="202" t="s">
        <v>519</v>
      </c>
      <c r="B147" s="209" t="s">
        <v>664</v>
      </c>
      <c r="C147" s="254" t="s">
        <v>31</v>
      </c>
      <c r="D147" s="231">
        <v>57</v>
      </c>
      <c r="E147" s="234">
        <v>69.464175438596499</v>
      </c>
      <c r="F147" s="235">
        <v>66.557249999999996</v>
      </c>
      <c r="G147" s="201">
        <v>0.19298245614035087</v>
      </c>
      <c r="H147" s="201">
        <v>0.66666666666666663</v>
      </c>
      <c r="I147" s="219">
        <v>0.14035087719298245</v>
      </c>
      <c r="J147" s="236">
        <v>71.005704354036098</v>
      </c>
      <c r="K147" s="201">
        <v>0.1592181384397075</v>
      </c>
      <c r="L147" s="203">
        <v>0.14431777782078853</v>
      </c>
    </row>
    <row r="148" spans="1:12" x14ac:dyDescent="0.25">
      <c r="A148" s="202" t="s">
        <v>296</v>
      </c>
      <c r="B148" s="209" t="s">
        <v>665</v>
      </c>
      <c r="C148" s="254" t="s">
        <v>5</v>
      </c>
      <c r="D148" s="231">
        <v>36</v>
      </c>
      <c r="E148" s="234">
        <v>64.095180555555558</v>
      </c>
      <c r="F148" s="235">
        <v>64</v>
      </c>
      <c r="G148" s="201">
        <v>0.25</v>
      </c>
      <c r="H148" s="201">
        <v>0.63888888888888884</v>
      </c>
      <c r="I148" s="219" t="s">
        <v>878</v>
      </c>
      <c r="J148" s="236">
        <v>65.067904481153604</v>
      </c>
      <c r="K148" s="201">
        <v>0.24613432029326748</v>
      </c>
      <c r="L148" s="203">
        <v>0.12368319460093419</v>
      </c>
    </row>
    <row r="149" spans="1:12" x14ac:dyDescent="0.25">
      <c r="A149" s="202" t="s">
        <v>298</v>
      </c>
      <c r="B149" s="209" t="s">
        <v>666</v>
      </c>
      <c r="C149" s="254" t="s">
        <v>11</v>
      </c>
      <c r="D149" s="231">
        <v>190</v>
      </c>
      <c r="E149" s="234">
        <v>74.171126315789465</v>
      </c>
      <c r="F149" s="235">
        <v>72</v>
      </c>
      <c r="G149" s="201">
        <v>0.13157894736842105</v>
      </c>
      <c r="H149" s="201">
        <v>0.59473684210526312</v>
      </c>
      <c r="I149" s="219">
        <v>0.27368421052631581</v>
      </c>
      <c r="J149" s="236">
        <v>73.453326848031153</v>
      </c>
      <c r="K149" s="201">
        <v>0.14280146260417378</v>
      </c>
      <c r="L149" s="203">
        <v>0.25622818696203392</v>
      </c>
    </row>
    <row r="150" spans="1:12" x14ac:dyDescent="0.25">
      <c r="A150" s="202" t="s">
        <v>300</v>
      </c>
      <c r="B150" s="209" t="s">
        <v>667</v>
      </c>
      <c r="C150" s="254" t="s">
        <v>5</v>
      </c>
      <c r="D150" s="231">
        <v>88</v>
      </c>
      <c r="E150" s="234">
        <v>70.499363636363668</v>
      </c>
      <c r="F150" s="235">
        <v>68.390999999999991</v>
      </c>
      <c r="G150" s="201">
        <v>0.13636363636363635</v>
      </c>
      <c r="H150" s="201">
        <v>0.69318181818181823</v>
      </c>
      <c r="I150" s="219">
        <v>0.17045454545454544</v>
      </c>
      <c r="J150" s="236">
        <v>71.195167060944996</v>
      </c>
      <c r="K150" s="201">
        <v>0.14897603596697773</v>
      </c>
      <c r="L150" s="203">
        <v>0.18805158320021548</v>
      </c>
    </row>
    <row r="151" spans="1:12" x14ac:dyDescent="0.25">
      <c r="A151" s="202" t="s">
        <v>302</v>
      </c>
      <c r="B151" s="209" t="s">
        <v>668</v>
      </c>
      <c r="C151" s="254" t="s">
        <v>5</v>
      </c>
      <c r="D151" s="231">
        <v>183</v>
      </c>
      <c r="E151" s="234">
        <v>74.030882513661197</v>
      </c>
      <c r="F151" s="235">
        <v>71.147750000000002</v>
      </c>
      <c r="G151" s="201">
        <v>0.11475409836065574</v>
      </c>
      <c r="H151" s="201">
        <v>0.60655737704918034</v>
      </c>
      <c r="I151" s="219">
        <v>0.27868852459016391</v>
      </c>
      <c r="J151" s="236">
        <v>73.640325906918079</v>
      </c>
      <c r="K151" s="201">
        <v>0.12736961192053819</v>
      </c>
      <c r="L151" s="203">
        <v>0.27215182399831911</v>
      </c>
    </row>
    <row r="152" spans="1:12" x14ac:dyDescent="0.25">
      <c r="A152" s="202" t="s">
        <v>304</v>
      </c>
      <c r="B152" s="209" t="s">
        <v>669</v>
      </c>
      <c r="C152" s="254" t="s">
        <v>5</v>
      </c>
      <c r="D152" s="231">
        <v>81</v>
      </c>
      <c r="E152" s="234">
        <v>68.681067901234556</v>
      </c>
      <c r="F152" s="235">
        <v>64.5</v>
      </c>
      <c r="G152" s="201">
        <v>0.25925925925925924</v>
      </c>
      <c r="H152" s="201">
        <v>0.55555555555555558</v>
      </c>
      <c r="I152" s="219">
        <v>0.18518518518518517</v>
      </c>
      <c r="J152" s="236">
        <v>67.395938783735971</v>
      </c>
      <c r="K152" s="201">
        <v>0.32715440243891342</v>
      </c>
      <c r="L152" s="203">
        <v>0.17259157323519783</v>
      </c>
    </row>
    <row r="153" spans="1:12" x14ac:dyDescent="0.25">
      <c r="A153" s="202" t="s">
        <v>306</v>
      </c>
      <c r="B153" s="209" t="s">
        <v>670</v>
      </c>
      <c r="C153" s="254" t="s">
        <v>5</v>
      </c>
      <c r="D153" s="231">
        <v>46</v>
      </c>
      <c r="E153" s="234">
        <v>74.804228260869564</v>
      </c>
      <c r="F153" s="235">
        <v>72.281499999999994</v>
      </c>
      <c r="G153" s="201">
        <v>0.17391304347826086</v>
      </c>
      <c r="H153" s="201">
        <v>0.56521739130434778</v>
      </c>
      <c r="I153" s="219">
        <v>0.2608695652173913</v>
      </c>
      <c r="J153" s="236">
        <v>72.821855718304832</v>
      </c>
      <c r="K153" s="201">
        <v>0.21393651676653197</v>
      </c>
      <c r="L153" s="203">
        <v>0.22297544865168414</v>
      </c>
    </row>
    <row r="154" spans="1:12" x14ac:dyDescent="0.25">
      <c r="A154" s="202" t="s">
        <v>308</v>
      </c>
      <c r="B154" s="209" t="s">
        <v>671</v>
      </c>
      <c r="C154" s="254" t="s">
        <v>31</v>
      </c>
      <c r="D154" s="231">
        <v>113</v>
      </c>
      <c r="E154" s="234">
        <v>80.551181415929221</v>
      </c>
      <c r="F154" s="235">
        <v>79.24199999999999</v>
      </c>
      <c r="G154" s="201">
        <v>8.8495575221238937E-2</v>
      </c>
      <c r="H154" s="201">
        <v>0.46017699115044247</v>
      </c>
      <c r="I154" s="219">
        <v>0.45132743362831856</v>
      </c>
      <c r="J154" s="236">
        <v>77.526246953417385</v>
      </c>
      <c r="K154" s="201">
        <v>0.11689034588260325</v>
      </c>
      <c r="L154" s="203">
        <v>0.35620760045069044</v>
      </c>
    </row>
    <row r="155" spans="1:12" x14ac:dyDescent="0.25">
      <c r="A155" s="202" t="s">
        <v>310</v>
      </c>
      <c r="B155" s="209" t="s">
        <v>672</v>
      </c>
      <c r="C155" s="254" t="s">
        <v>5</v>
      </c>
      <c r="D155" s="231">
        <v>47</v>
      </c>
      <c r="E155" s="234">
        <v>70.100063829787274</v>
      </c>
      <c r="F155" s="235">
        <v>68.311999999999998</v>
      </c>
      <c r="G155" s="201">
        <v>0.25531914893617019</v>
      </c>
      <c r="H155" s="201">
        <v>0.48936170212765956</v>
      </c>
      <c r="I155" s="219">
        <v>0.25531914893617019</v>
      </c>
      <c r="J155" s="236">
        <v>68.708630397114604</v>
      </c>
      <c r="K155" s="201">
        <v>0.31096124690571963</v>
      </c>
      <c r="L155" s="203">
        <v>0.23216845421452625</v>
      </c>
    </row>
    <row r="156" spans="1:12" x14ac:dyDescent="0.25">
      <c r="A156" s="202" t="s">
        <v>312</v>
      </c>
      <c r="B156" s="209" t="s">
        <v>673</v>
      </c>
      <c r="C156" s="254" t="s">
        <v>31</v>
      </c>
      <c r="D156" s="231">
        <v>14</v>
      </c>
      <c r="E156" s="234">
        <v>59.251785714285703</v>
      </c>
      <c r="F156" s="235">
        <v>68.311999999999998</v>
      </c>
      <c r="G156" s="201">
        <v>0.42857142857142855</v>
      </c>
      <c r="H156" s="201">
        <v>0.5</v>
      </c>
      <c r="I156" s="219" t="s">
        <v>878</v>
      </c>
      <c r="J156" s="236">
        <v>60.025411675461058</v>
      </c>
      <c r="K156" s="201">
        <v>0.3482373585221783</v>
      </c>
      <c r="L156" s="203">
        <v>7.018386555800811E-2</v>
      </c>
    </row>
    <row r="157" spans="1:12" x14ac:dyDescent="0.25">
      <c r="A157" s="202" t="s">
        <v>314</v>
      </c>
      <c r="B157" s="209" t="s">
        <v>674</v>
      </c>
      <c r="C157" s="254" t="s">
        <v>31</v>
      </c>
      <c r="D157" s="231">
        <v>111</v>
      </c>
      <c r="E157" s="234">
        <v>72.050427927927927</v>
      </c>
      <c r="F157" s="235">
        <v>74</v>
      </c>
      <c r="G157" s="201">
        <v>0.12612612612612611</v>
      </c>
      <c r="H157" s="201">
        <v>0.59459459459459463</v>
      </c>
      <c r="I157" s="219">
        <v>0.27927927927927926</v>
      </c>
      <c r="J157" s="236">
        <v>67.834229986677187</v>
      </c>
      <c r="K157" s="201">
        <v>0.16553956695816485</v>
      </c>
      <c r="L157" s="203">
        <v>0.19320667781606871</v>
      </c>
    </row>
    <row r="158" spans="1:12" x14ac:dyDescent="0.25">
      <c r="A158" s="202" t="s">
        <v>316</v>
      </c>
      <c r="B158" s="209" t="s">
        <v>675</v>
      </c>
      <c r="C158" s="254" t="s">
        <v>8</v>
      </c>
      <c r="D158" s="231">
        <v>76</v>
      </c>
      <c r="E158" s="234">
        <v>77.538592105263163</v>
      </c>
      <c r="F158" s="235">
        <v>75</v>
      </c>
      <c r="G158" s="201">
        <v>7.8947368421052627E-2</v>
      </c>
      <c r="H158" s="201">
        <v>0.56578947368421051</v>
      </c>
      <c r="I158" s="219">
        <v>0.35526315789473684</v>
      </c>
      <c r="J158" s="236">
        <v>76.604760354918923</v>
      </c>
      <c r="K158" s="201">
        <v>8.4655860929087792E-2</v>
      </c>
      <c r="L158" s="203">
        <v>0.333255724699629</v>
      </c>
    </row>
    <row r="159" spans="1:12" x14ac:dyDescent="0.25">
      <c r="A159" s="202" t="s">
        <v>318</v>
      </c>
      <c r="B159" s="209" t="s">
        <v>676</v>
      </c>
      <c r="C159" s="254" t="s">
        <v>31</v>
      </c>
      <c r="D159" s="231">
        <v>31</v>
      </c>
      <c r="E159" s="234">
        <v>68.435483870967744</v>
      </c>
      <c r="F159" s="235">
        <v>66.25</v>
      </c>
      <c r="G159" s="201">
        <v>0.22580645161290322</v>
      </c>
      <c r="H159" s="201">
        <v>0.61290322580645162</v>
      </c>
      <c r="I159" s="219">
        <v>0.16129032258064516</v>
      </c>
      <c r="J159" s="236">
        <v>66.87872059877192</v>
      </c>
      <c r="K159" s="201">
        <v>0.27637292509324518</v>
      </c>
      <c r="L159" s="203">
        <v>0.1412792098894968</v>
      </c>
    </row>
    <row r="160" spans="1:12" x14ac:dyDescent="0.25">
      <c r="A160" s="202" t="s">
        <v>320</v>
      </c>
      <c r="B160" s="209" t="s">
        <v>677</v>
      </c>
      <c r="C160" s="254" t="s">
        <v>31</v>
      </c>
      <c r="D160" s="231">
        <v>370</v>
      </c>
      <c r="E160" s="234">
        <v>64.66774999999997</v>
      </c>
      <c r="F160" s="235">
        <v>61.753999999999991</v>
      </c>
      <c r="G160" s="201">
        <v>0.34594594594594597</v>
      </c>
      <c r="H160" s="201">
        <v>0.52702702702702697</v>
      </c>
      <c r="I160" s="219">
        <v>0.12702702702702703</v>
      </c>
      <c r="J160" s="236">
        <v>68.906785734719023</v>
      </c>
      <c r="K160" s="201">
        <v>0.23911598619673741</v>
      </c>
      <c r="L160" s="203">
        <v>0.19616965701049807</v>
      </c>
    </row>
    <row r="161" spans="1:12" x14ac:dyDescent="0.25">
      <c r="A161" s="202" t="s">
        <v>322</v>
      </c>
      <c r="B161" s="209" t="s">
        <v>678</v>
      </c>
      <c r="C161" s="254" t="s">
        <v>31</v>
      </c>
      <c r="D161" s="231">
        <v>159</v>
      </c>
      <c r="E161" s="234">
        <v>70.583125786163507</v>
      </c>
      <c r="F161" s="235">
        <v>68.858499999999992</v>
      </c>
      <c r="G161" s="201">
        <v>0.15723270440251572</v>
      </c>
      <c r="H161" s="201">
        <v>0.61635220125786161</v>
      </c>
      <c r="I161" s="219">
        <v>0.22641509433962265</v>
      </c>
      <c r="J161" s="236">
        <v>72.76291102676997</v>
      </c>
      <c r="K161" s="201">
        <v>0.14742420225898839</v>
      </c>
      <c r="L161" s="203">
        <v>0.28156115476800886</v>
      </c>
    </row>
    <row r="162" spans="1:12" x14ac:dyDescent="0.25">
      <c r="A162" s="202" t="s">
        <v>324</v>
      </c>
      <c r="B162" s="209" t="s">
        <v>679</v>
      </c>
      <c r="C162" s="254" t="s">
        <v>31</v>
      </c>
      <c r="D162" s="231">
        <v>133</v>
      </c>
      <c r="E162" s="234">
        <v>80.199492481203009</v>
      </c>
      <c r="F162" s="235">
        <v>74.87</v>
      </c>
      <c r="G162" s="201">
        <v>8.2706766917293228E-2</v>
      </c>
      <c r="H162" s="201">
        <v>0.51127819548872178</v>
      </c>
      <c r="I162" s="219">
        <v>0.40601503759398494</v>
      </c>
      <c r="J162" s="236">
        <v>76.102377067401093</v>
      </c>
      <c r="K162" s="201">
        <v>0.11617907282499379</v>
      </c>
      <c r="L162" s="203">
        <v>0.27858713093019205</v>
      </c>
    </row>
    <row r="163" spans="1:12" x14ac:dyDescent="0.25">
      <c r="A163" s="202" t="s">
        <v>326</v>
      </c>
      <c r="B163" s="209" t="s">
        <v>680</v>
      </c>
      <c r="C163" s="254" t="s">
        <v>31</v>
      </c>
      <c r="D163" s="231">
        <v>109</v>
      </c>
      <c r="E163" s="234">
        <v>68.732876146788996</v>
      </c>
      <c r="F163" s="235">
        <v>67</v>
      </c>
      <c r="G163" s="201">
        <v>0.1743119266055046</v>
      </c>
      <c r="H163" s="201">
        <v>0.68807339449541283</v>
      </c>
      <c r="I163" s="219">
        <v>0.13761467889908258</v>
      </c>
      <c r="J163" s="236">
        <v>69.986004965102623</v>
      </c>
      <c r="K163" s="201">
        <v>0.17339894265700068</v>
      </c>
      <c r="L163" s="203">
        <v>0.15993211177753255</v>
      </c>
    </row>
    <row r="164" spans="1:12" x14ac:dyDescent="0.25">
      <c r="A164" s="202" t="s">
        <v>328</v>
      </c>
      <c r="B164" s="209" t="s">
        <v>681</v>
      </c>
      <c r="C164" s="254" t="s">
        <v>31</v>
      </c>
      <c r="D164" s="231">
        <v>155</v>
      </c>
      <c r="E164" s="234">
        <v>67.538022580645148</v>
      </c>
      <c r="F164" s="235">
        <v>63.5</v>
      </c>
      <c r="G164" s="201">
        <v>0.27741935483870966</v>
      </c>
      <c r="H164" s="201">
        <v>0.55483870967741933</v>
      </c>
      <c r="I164" s="219">
        <v>0.16774193548387098</v>
      </c>
      <c r="J164" s="236">
        <v>70.304351685650261</v>
      </c>
      <c r="K164" s="201">
        <v>0.25195453471421503</v>
      </c>
      <c r="L164" s="203">
        <v>0.20873872929798723</v>
      </c>
    </row>
    <row r="165" spans="1:12" x14ac:dyDescent="0.25">
      <c r="A165" s="202" t="s">
        <v>330</v>
      </c>
      <c r="B165" s="209" t="s">
        <v>682</v>
      </c>
      <c r="C165" s="254" t="s">
        <v>11</v>
      </c>
      <c r="D165" s="231">
        <v>224</v>
      </c>
      <c r="E165" s="234">
        <v>65.648234375000001</v>
      </c>
      <c r="F165" s="235">
        <v>64.118750000000006</v>
      </c>
      <c r="G165" s="201">
        <v>0.33482142857142855</v>
      </c>
      <c r="H165" s="201">
        <v>0.53125</v>
      </c>
      <c r="I165" s="219">
        <v>0.13392857142857142</v>
      </c>
      <c r="J165" s="236">
        <v>65.344450158420813</v>
      </c>
      <c r="K165" s="201">
        <v>0.37053988537704913</v>
      </c>
      <c r="L165" s="203">
        <v>0.13210320968876221</v>
      </c>
    </row>
    <row r="166" spans="1:12" x14ac:dyDescent="0.25">
      <c r="A166" s="202" t="s">
        <v>332</v>
      </c>
      <c r="B166" s="209" t="s">
        <v>683</v>
      </c>
      <c r="C166" s="254" t="s">
        <v>8</v>
      </c>
      <c r="D166" s="231">
        <v>113</v>
      </c>
      <c r="E166" s="234">
        <v>74.924597345132739</v>
      </c>
      <c r="F166" s="235">
        <v>72</v>
      </c>
      <c r="G166" s="201">
        <v>0.15044247787610621</v>
      </c>
      <c r="H166" s="201">
        <v>0.54867256637168138</v>
      </c>
      <c r="I166" s="219">
        <v>0.30088495575221241</v>
      </c>
      <c r="J166" s="236">
        <v>75.325180400924523</v>
      </c>
      <c r="K166" s="201">
        <v>0.15249887250739622</v>
      </c>
      <c r="L166" s="203">
        <v>0.30579170886115975</v>
      </c>
    </row>
    <row r="167" spans="1:12" x14ac:dyDescent="0.25">
      <c r="A167" s="202" t="s">
        <v>334</v>
      </c>
      <c r="B167" s="209" t="s">
        <v>684</v>
      </c>
      <c r="C167" s="254" t="s">
        <v>110</v>
      </c>
      <c r="D167" s="231">
        <v>150</v>
      </c>
      <c r="E167" s="234">
        <v>73.059296666666668</v>
      </c>
      <c r="F167" s="235">
        <v>69</v>
      </c>
      <c r="G167" s="201">
        <v>0.18666666666666668</v>
      </c>
      <c r="H167" s="201">
        <v>0.52666666666666662</v>
      </c>
      <c r="I167" s="219">
        <v>0.28666666666666668</v>
      </c>
      <c r="J167" s="236">
        <v>73.218872246060499</v>
      </c>
      <c r="K167" s="201">
        <v>0.20123403608351909</v>
      </c>
      <c r="L167" s="203">
        <v>0.29239704526916027</v>
      </c>
    </row>
    <row r="168" spans="1:12" x14ac:dyDescent="0.25">
      <c r="A168" s="202" t="s">
        <v>336</v>
      </c>
      <c r="B168" s="209" t="s">
        <v>685</v>
      </c>
      <c r="C168" s="254" t="s">
        <v>69</v>
      </c>
      <c r="D168" s="231">
        <v>185</v>
      </c>
      <c r="E168" s="234">
        <v>73.964943243243226</v>
      </c>
      <c r="F168" s="235">
        <v>72</v>
      </c>
      <c r="G168" s="201">
        <v>0.14054054054054055</v>
      </c>
      <c r="H168" s="201">
        <v>0.54054054054054057</v>
      </c>
      <c r="I168" s="219">
        <v>0.31891891891891894</v>
      </c>
      <c r="J168" s="236">
        <v>71.940897191901598</v>
      </c>
      <c r="K168" s="201">
        <v>0.17357113624454482</v>
      </c>
      <c r="L168" s="203">
        <v>0.26192342629596826</v>
      </c>
    </row>
    <row r="169" spans="1:12" x14ac:dyDescent="0.25">
      <c r="A169" s="202" t="s">
        <v>338</v>
      </c>
      <c r="B169" s="209" t="s">
        <v>686</v>
      </c>
      <c r="C169" s="254" t="s">
        <v>69</v>
      </c>
      <c r="D169" s="231">
        <v>108</v>
      </c>
      <c r="E169" s="234">
        <v>70.10439814814815</v>
      </c>
      <c r="F169" s="235">
        <v>66.5</v>
      </c>
      <c r="G169" s="201">
        <v>0.23148148148148148</v>
      </c>
      <c r="H169" s="201">
        <v>0.55555555555555558</v>
      </c>
      <c r="I169" s="219">
        <v>0.21296296296296297</v>
      </c>
      <c r="J169" s="236">
        <v>67.030663668129023</v>
      </c>
      <c r="K169" s="201">
        <v>0.29476967330181703</v>
      </c>
      <c r="L169" s="203">
        <v>0.14245653663857596</v>
      </c>
    </row>
    <row r="170" spans="1:12" x14ac:dyDescent="0.25">
      <c r="A170" s="202" t="s">
        <v>340</v>
      </c>
      <c r="B170" s="209" t="s">
        <v>687</v>
      </c>
      <c r="C170" s="254" t="s">
        <v>69</v>
      </c>
      <c r="D170" s="231">
        <v>118</v>
      </c>
      <c r="E170" s="234">
        <v>77.316656779661017</v>
      </c>
      <c r="F170" s="235">
        <v>71.75</v>
      </c>
      <c r="G170" s="201">
        <v>0.16949152542372881</v>
      </c>
      <c r="H170" s="201">
        <v>0.46610169491525422</v>
      </c>
      <c r="I170" s="219">
        <v>0.36440677966101692</v>
      </c>
      <c r="J170" s="236">
        <v>77.488220886610037</v>
      </c>
      <c r="K170" s="201">
        <v>0.17742083357687319</v>
      </c>
      <c r="L170" s="203">
        <v>0.36925224997383294</v>
      </c>
    </row>
    <row r="171" spans="1:12" x14ac:dyDescent="0.25">
      <c r="A171" s="202" t="s">
        <v>342</v>
      </c>
      <c r="B171" s="209" t="s">
        <v>688</v>
      </c>
      <c r="C171" s="254" t="s">
        <v>11</v>
      </c>
      <c r="D171" s="231">
        <v>96</v>
      </c>
      <c r="E171" s="234">
        <v>72.912463541666668</v>
      </c>
      <c r="F171" s="235">
        <v>69</v>
      </c>
      <c r="G171" s="201">
        <v>0.16666666666666666</v>
      </c>
      <c r="H171" s="201">
        <v>0.57291666666666663</v>
      </c>
      <c r="I171" s="219">
        <v>0.26041666666666669</v>
      </c>
      <c r="J171" s="236">
        <v>72.494803121404772</v>
      </c>
      <c r="K171" s="201">
        <v>0.17830202729905995</v>
      </c>
      <c r="L171" s="203">
        <v>0.24785312919719094</v>
      </c>
    </row>
    <row r="172" spans="1:12" x14ac:dyDescent="0.25">
      <c r="A172" s="202" t="s">
        <v>344</v>
      </c>
      <c r="B172" s="209" t="s">
        <v>689</v>
      </c>
      <c r="C172" s="254" t="s">
        <v>5</v>
      </c>
      <c r="D172" s="231">
        <v>71</v>
      </c>
      <c r="E172" s="234">
        <v>63.676056338028168</v>
      </c>
      <c r="F172" s="235">
        <v>61</v>
      </c>
      <c r="G172" s="201">
        <v>0.323943661971831</v>
      </c>
      <c r="H172" s="201">
        <v>0.59154929577464788</v>
      </c>
      <c r="I172" s="219">
        <v>8.4507042253521125E-2</v>
      </c>
      <c r="J172" s="236">
        <v>61.557327186520098</v>
      </c>
      <c r="K172" s="201">
        <v>0.42529289463738712</v>
      </c>
      <c r="L172" s="203">
        <v>7.1905953395936195E-2</v>
      </c>
    </row>
    <row r="173" spans="1:12" x14ac:dyDescent="0.25">
      <c r="A173" s="202" t="s">
        <v>346</v>
      </c>
      <c r="B173" s="209" t="s">
        <v>690</v>
      </c>
      <c r="C173" s="254" t="s">
        <v>31</v>
      </c>
      <c r="D173" s="231">
        <v>34</v>
      </c>
      <c r="E173" s="234">
        <v>73.609382352941182</v>
      </c>
      <c r="F173" s="235">
        <v>71.5</v>
      </c>
      <c r="G173" s="201">
        <v>0.20588235294117646</v>
      </c>
      <c r="H173" s="201">
        <v>0.58823529411764708</v>
      </c>
      <c r="I173" s="219">
        <v>0.20588235294117646</v>
      </c>
      <c r="J173" s="236">
        <v>73.789287790082071</v>
      </c>
      <c r="K173" s="201">
        <v>0.2132281177043911</v>
      </c>
      <c r="L173" s="203">
        <v>0.21644559055163476</v>
      </c>
    </row>
    <row r="174" spans="1:12" x14ac:dyDescent="0.25">
      <c r="A174" s="202" t="s">
        <v>348</v>
      </c>
      <c r="B174" s="209" t="s">
        <v>691</v>
      </c>
      <c r="C174" s="254" t="s">
        <v>24</v>
      </c>
      <c r="D174" s="231">
        <v>92</v>
      </c>
      <c r="E174" s="234">
        <v>74.872630434782607</v>
      </c>
      <c r="F174" s="235">
        <v>68.75</v>
      </c>
      <c r="G174" s="201">
        <v>0.15217391304347827</v>
      </c>
      <c r="H174" s="201">
        <v>0.55434782608695654</v>
      </c>
      <c r="I174" s="219">
        <v>0.29347826086956524</v>
      </c>
      <c r="J174" s="236">
        <v>71.877586209797457</v>
      </c>
      <c r="K174" s="201">
        <v>0.18624697482784131</v>
      </c>
      <c r="L174" s="203">
        <v>0.24129307326085916</v>
      </c>
    </row>
    <row r="175" spans="1:12" x14ac:dyDescent="0.25">
      <c r="A175" s="202" t="s">
        <v>350</v>
      </c>
      <c r="B175" s="209" t="s">
        <v>692</v>
      </c>
      <c r="C175" s="254" t="s">
        <v>31</v>
      </c>
      <c r="D175" s="231">
        <v>139</v>
      </c>
      <c r="E175" s="234">
        <v>71.920625899280566</v>
      </c>
      <c r="F175" s="235">
        <v>70</v>
      </c>
      <c r="G175" s="201">
        <v>0.15827338129496402</v>
      </c>
      <c r="H175" s="201">
        <v>0.64028776978417268</v>
      </c>
      <c r="I175" s="219">
        <v>0.20143884892086331</v>
      </c>
      <c r="J175" s="236">
        <v>71.196031674681393</v>
      </c>
      <c r="K175" s="201">
        <v>0.18914387370199928</v>
      </c>
      <c r="L175" s="203">
        <v>0.19773253123277118</v>
      </c>
    </row>
    <row r="176" spans="1:12" x14ac:dyDescent="0.25">
      <c r="A176" s="202" t="s">
        <v>352</v>
      </c>
      <c r="B176" s="209" t="s">
        <v>693</v>
      </c>
      <c r="C176" s="254" t="s">
        <v>24</v>
      </c>
      <c r="D176" s="231">
        <v>284</v>
      </c>
      <c r="E176" s="234">
        <v>75.705714788732394</v>
      </c>
      <c r="F176" s="235">
        <v>72.5</v>
      </c>
      <c r="G176" s="201">
        <v>0.13732394366197184</v>
      </c>
      <c r="H176" s="201">
        <v>0.5598591549295775</v>
      </c>
      <c r="I176" s="219">
        <v>0.30281690140845069</v>
      </c>
      <c r="J176" s="236">
        <v>74.09478465954767</v>
      </c>
      <c r="K176" s="201">
        <v>0.15527874426205326</v>
      </c>
      <c r="L176" s="203">
        <v>0.25734084037936317</v>
      </c>
    </row>
    <row r="177" spans="1:12" x14ac:dyDescent="0.25">
      <c r="A177" s="202" t="s">
        <v>354</v>
      </c>
      <c r="B177" s="209" t="s">
        <v>694</v>
      </c>
      <c r="C177" s="254" t="s">
        <v>21</v>
      </c>
      <c r="D177" s="231">
        <v>192</v>
      </c>
      <c r="E177" s="234">
        <v>72.892398437500006</v>
      </c>
      <c r="F177" s="235">
        <v>69.5</v>
      </c>
      <c r="G177" s="201">
        <v>0.11979166666666667</v>
      </c>
      <c r="H177" s="201">
        <v>0.66666666666666663</v>
      </c>
      <c r="I177" s="219">
        <v>0.21354166666666666</v>
      </c>
      <c r="J177" s="236">
        <v>72.745440438229991</v>
      </c>
      <c r="K177" s="201">
        <v>0.13357526204678047</v>
      </c>
      <c r="L177" s="203">
        <v>0.21061185326604637</v>
      </c>
    </row>
    <row r="178" spans="1:12" x14ac:dyDescent="0.25">
      <c r="A178" s="202" t="s">
        <v>356</v>
      </c>
      <c r="B178" s="209" t="s">
        <v>695</v>
      </c>
      <c r="C178" s="254" t="s">
        <v>69</v>
      </c>
      <c r="D178" s="231">
        <v>90</v>
      </c>
      <c r="E178" s="234">
        <v>69.787838888888885</v>
      </c>
      <c r="F178" s="235">
        <v>69.233999999999995</v>
      </c>
      <c r="G178" s="201">
        <v>0.14444444444444443</v>
      </c>
      <c r="H178" s="201">
        <v>0.73333333333333328</v>
      </c>
      <c r="I178" s="219">
        <v>0.12222222222222222</v>
      </c>
      <c r="J178" s="236">
        <v>69.84557454350923</v>
      </c>
      <c r="K178" s="201">
        <v>0.16204676540987986</v>
      </c>
      <c r="L178" s="203">
        <v>0.13383816965332399</v>
      </c>
    </row>
    <row r="179" spans="1:12" x14ac:dyDescent="0.25">
      <c r="A179" s="204" t="s">
        <v>358</v>
      </c>
      <c r="B179" s="210" t="s">
        <v>696</v>
      </c>
      <c r="C179" s="216" t="s">
        <v>110</v>
      </c>
      <c r="D179" s="232">
        <v>283</v>
      </c>
      <c r="E179" s="237">
        <v>73.376445229681977</v>
      </c>
      <c r="F179" s="238">
        <v>70.5</v>
      </c>
      <c r="G179" s="201">
        <v>0.12720848056537101</v>
      </c>
      <c r="H179" s="201">
        <v>0.607773851590106</v>
      </c>
      <c r="I179" s="219">
        <v>0.26501766784452296</v>
      </c>
      <c r="J179" s="239">
        <v>74.722041856514977</v>
      </c>
      <c r="K179" s="205">
        <v>0.12077061430368735</v>
      </c>
      <c r="L179" s="206">
        <v>0.29142401423444475</v>
      </c>
    </row>
    <row r="180" spans="1:12" x14ac:dyDescent="0.25">
      <c r="A180" s="214"/>
      <c r="B180" s="209"/>
      <c r="C180" s="255" t="s">
        <v>8</v>
      </c>
      <c r="D180" s="230">
        <v>2722</v>
      </c>
      <c r="E180" s="241">
        <v>73.226412013225584</v>
      </c>
      <c r="F180" s="240">
        <v>70.49799999999999</v>
      </c>
      <c r="G180" s="212">
        <v>0.15135929463629685</v>
      </c>
      <c r="H180" s="212">
        <v>0.58706833210874354</v>
      </c>
      <c r="I180" s="213">
        <v>0.26157237325495958</v>
      </c>
      <c r="J180" s="249">
        <v>73.249937265456325</v>
      </c>
      <c r="K180" s="212">
        <v>0.16137296687975156</v>
      </c>
      <c r="L180" s="213">
        <v>0.26139722448364183</v>
      </c>
    </row>
    <row r="181" spans="1:12" x14ac:dyDescent="0.25">
      <c r="A181" s="214"/>
      <c r="B181" s="209"/>
      <c r="C181" s="256" t="s">
        <v>14</v>
      </c>
      <c r="D181" s="231">
        <v>1662</v>
      </c>
      <c r="E181" s="234">
        <v>69.215814079422401</v>
      </c>
      <c r="F181" s="235">
        <v>67</v>
      </c>
      <c r="G181" s="201">
        <v>0.20216606498194944</v>
      </c>
      <c r="H181" s="201">
        <v>0.61612515042117932</v>
      </c>
      <c r="I181" s="203">
        <v>0.18170878459687123</v>
      </c>
      <c r="J181" s="236">
        <v>69.581288619482791</v>
      </c>
      <c r="K181" s="201">
        <v>0.21084240884739969</v>
      </c>
      <c r="L181" s="203">
        <v>0.18717607247184684</v>
      </c>
    </row>
    <row r="182" spans="1:12" x14ac:dyDescent="0.25">
      <c r="A182" s="214"/>
      <c r="B182" s="209"/>
      <c r="C182" s="256" t="s">
        <v>31</v>
      </c>
      <c r="D182" s="231">
        <v>4824</v>
      </c>
      <c r="E182" s="234">
        <v>72.631742019071396</v>
      </c>
      <c r="F182" s="235">
        <v>69.5</v>
      </c>
      <c r="G182" s="201">
        <v>0.17640961857379767</v>
      </c>
      <c r="H182" s="201">
        <v>0.56260364842454391</v>
      </c>
      <c r="I182" s="203">
        <v>0.26098673300165837</v>
      </c>
      <c r="J182" s="236">
        <v>72.260195704432036</v>
      </c>
      <c r="K182" s="201">
        <v>0.18598325372627666</v>
      </c>
      <c r="L182" s="203">
        <v>0.24881112407269795</v>
      </c>
    </row>
    <row r="183" spans="1:12" x14ac:dyDescent="0.25">
      <c r="A183" s="214"/>
      <c r="B183" s="209"/>
      <c r="C183" s="256" t="s">
        <v>50</v>
      </c>
      <c r="D183" s="231">
        <v>1236</v>
      </c>
      <c r="E183" s="234">
        <v>72.102166666666619</v>
      </c>
      <c r="F183" s="235">
        <v>68.91525</v>
      </c>
      <c r="G183" s="201">
        <v>0.16019417475728157</v>
      </c>
      <c r="H183" s="201">
        <v>0.59951456310679607</v>
      </c>
      <c r="I183" s="203">
        <v>0.24029126213592233</v>
      </c>
      <c r="J183" s="236">
        <v>71.470851634360216</v>
      </c>
      <c r="K183" s="201">
        <v>0.18513043078301999</v>
      </c>
      <c r="L183" s="203">
        <v>0.23127009904108742</v>
      </c>
    </row>
    <row r="184" spans="1:12" x14ac:dyDescent="0.25">
      <c r="A184" s="214"/>
      <c r="B184" s="209"/>
      <c r="C184" s="256" t="s">
        <v>24</v>
      </c>
      <c r="D184" s="231">
        <v>2966</v>
      </c>
      <c r="E184" s="234">
        <v>72.287358900876654</v>
      </c>
      <c r="F184" s="235">
        <v>69</v>
      </c>
      <c r="G184" s="201">
        <v>0.17093728927848956</v>
      </c>
      <c r="H184" s="201">
        <v>0.58462575859743759</v>
      </c>
      <c r="I184" s="203">
        <v>0.24443695212407282</v>
      </c>
      <c r="J184" s="236">
        <v>71.647033591894598</v>
      </c>
      <c r="K184" s="201">
        <v>0.19195539230783903</v>
      </c>
      <c r="L184" s="203">
        <v>0.23390927780640042</v>
      </c>
    </row>
    <row r="185" spans="1:12" x14ac:dyDescent="0.25">
      <c r="A185" s="214"/>
      <c r="B185" s="209"/>
      <c r="C185" s="256" t="s">
        <v>21</v>
      </c>
      <c r="D185" s="231">
        <v>1937</v>
      </c>
      <c r="E185" s="234">
        <v>69.178576664945794</v>
      </c>
      <c r="F185" s="235">
        <v>67</v>
      </c>
      <c r="G185" s="201">
        <v>0.20237480640165204</v>
      </c>
      <c r="H185" s="201">
        <v>0.61228704181724314</v>
      </c>
      <c r="I185" s="203">
        <v>0.1853381517811048</v>
      </c>
      <c r="J185" s="236">
        <v>69.897640744385228</v>
      </c>
      <c r="K185" s="201">
        <v>0.20603306659736911</v>
      </c>
      <c r="L185" s="203">
        <v>0.19757930850735231</v>
      </c>
    </row>
    <row r="186" spans="1:12" x14ac:dyDescent="0.25">
      <c r="A186" s="214"/>
      <c r="B186" s="209"/>
      <c r="C186" s="256" t="s">
        <v>110</v>
      </c>
      <c r="D186" s="231">
        <v>2222</v>
      </c>
      <c r="E186" s="234">
        <v>71.212102722772244</v>
      </c>
      <c r="F186" s="235">
        <v>68</v>
      </c>
      <c r="G186" s="201">
        <v>0.18496849684968497</v>
      </c>
      <c r="H186" s="201">
        <v>0.58595859585958598</v>
      </c>
      <c r="I186" s="203">
        <v>0.22907290729072907</v>
      </c>
      <c r="J186" s="236">
        <v>71.30697626467412</v>
      </c>
      <c r="K186" s="201">
        <v>0.19664268969106352</v>
      </c>
      <c r="L186" s="203">
        <v>0.2295264885982265</v>
      </c>
    </row>
    <row r="187" spans="1:12" x14ac:dyDescent="0.25">
      <c r="A187" s="214"/>
      <c r="B187" s="209"/>
      <c r="C187" s="256" t="s">
        <v>5</v>
      </c>
      <c r="D187" s="231">
        <v>1299</v>
      </c>
      <c r="E187" s="234">
        <v>71.648876674364828</v>
      </c>
      <c r="F187" s="250">
        <v>69</v>
      </c>
      <c r="G187" s="244">
        <v>0.17705927636643573</v>
      </c>
      <c r="H187" s="244">
        <v>0.58660508083140872</v>
      </c>
      <c r="I187" s="245">
        <v>0.23633564280215549</v>
      </c>
      <c r="J187" s="236">
        <v>71.002074493032595</v>
      </c>
      <c r="K187" s="201">
        <v>0.20332887951998008</v>
      </c>
      <c r="L187" s="203">
        <v>0.22592936991674487</v>
      </c>
    </row>
    <row r="188" spans="1:12" x14ac:dyDescent="0.25">
      <c r="A188" s="214"/>
      <c r="B188" s="209"/>
      <c r="C188" s="256" t="s">
        <v>69</v>
      </c>
      <c r="D188" s="231">
        <v>2511</v>
      </c>
      <c r="E188" s="234">
        <v>73.853388689765055</v>
      </c>
      <c r="F188" s="250">
        <v>71</v>
      </c>
      <c r="G188" s="244">
        <v>0.13898845081640782</v>
      </c>
      <c r="H188" s="244">
        <v>0.58502588610115491</v>
      </c>
      <c r="I188" s="245">
        <v>0.27598566308243727</v>
      </c>
      <c r="J188" s="236">
        <v>72.875664579434826</v>
      </c>
      <c r="K188" s="201">
        <v>0.15926764354620118</v>
      </c>
      <c r="L188" s="203">
        <v>0.25439059375073542</v>
      </c>
    </row>
    <row r="189" spans="1:12" x14ac:dyDescent="0.25">
      <c r="A189" s="215"/>
      <c r="B189" s="210"/>
      <c r="C189" s="257" t="s">
        <v>11</v>
      </c>
      <c r="D189" s="232">
        <v>2367</v>
      </c>
      <c r="E189" s="237">
        <v>72.288744402196997</v>
      </c>
      <c r="F189" s="251">
        <v>69.405000000000001</v>
      </c>
      <c r="G189" s="247">
        <v>0.16307562315166879</v>
      </c>
      <c r="H189" s="247">
        <v>0.59188846641318127</v>
      </c>
      <c r="I189" s="248">
        <v>0.24503591043514997</v>
      </c>
      <c r="J189" s="239">
        <v>71.513144881740246</v>
      </c>
      <c r="K189" s="205">
        <v>0.17953991023466445</v>
      </c>
      <c r="L189" s="206">
        <v>0.22906025090941015</v>
      </c>
    </row>
    <row r="190" spans="1:12" x14ac:dyDescent="0.25">
      <c r="A190" s="217"/>
      <c r="B190" s="253"/>
      <c r="C190" s="258" t="s">
        <v>410</v>
      </c>
      <c r="D190" s="230">
        <v>22364</v>
      </c>
      <c r="E190" s="249">
        <v>72.039043809246991</v>
      </c>
      <c r="F190" s="252">
        <v>69</v>
      </c>
      <c r="G190" s="242">
        <v>0.17116794848864247</v>
      </c>
      <c r="H190" s="242">
        <v>0.58647826864603825</v>
      </c>
      <c r="I190" s="243">
        <v>0.24235378286531925</v>
      </c>
      <c r="J190" s="249">
        <v>71.740079549201369</v>
      </c>
      <c r="K190" s="242">
        <v>0.18532757153785262</v>
      </c>
      <c r="L190" s="213">
        <v>0.23548392710359475</v>
      </c>
    </row>
    <row r="191" spans="1:12" x14ac:dyDescent="0.25">
      <c r="A191" s="214"/>
      <c r="B191" s="209"/>
      <c r="C191" s="259" t="s">
        <v>5</v>
      </c>
      <c r="D191" s="231">
        <v>1299</v>
      </c>
      <c r="E191" s="236">
        <v>71.648876674364828</v>
      </c>
      <c r="F191" s="250">
        <v>69</v>
      </c>
      <c r="G191" s="244">
        <v>0.17705927636643573</v>
      </c>
      <c r="H191" s="244">
        <v>0.58660508083140872</v>
      </c>
      <c r="I191" s="245">
        <v>0.23633564280215549</v>
      </c>
      <c r="J191" s="236">
        <v>71.002074493032708</v>
      </c>
      <c r="K191" s="244">
        <v>0.20332887951998002</v>
      </c>
      <c r="L191" s="203">
        <v>0.2259293699167447</v>
      </c>
    </row>
    <row r="192" spans="1:12" x14ac:dyDescent="0.25">
      <c r="A192" s="215"/>
      <c r="B192" s="210"/>
      <c r="C192" s="260" t="s">
        <v>360</v>
      </c>
      <c r="D192" s="232">
        <v>23656</v>
      </c>
      <c r="E192" s="239">
        <v>72.01972404675351</v>
      </c>
      <c r="F192" s="251">
        <v>69</v>
      </c>
      <c r="G192" s="205">
        <v>0.17149983090970577</v>
      </c>
      <c r="H192" s="205">
        <v>0.58644741291849845</v>
      </c>
      <c r="I192" s="206">
        <v>0.24205275617179575</v>
      </c>
      <c r="J192" s="211" t="s">
        <v>520</v>
      </c>
      <c r="K192" s="246" t="s">
        <v>520</v>
      </c>
      <c r="L192" s="233" t="s">
        <v>520</v>
      </c>
    </row>
    <row r="193" spans="1:12" x14ac:dyDescent="0.25">
      <c r="A193" s="199" t="s">
        <v>521</v>
      </c>
      <c r="B193" s="197"/>
      <c r="C193" s="197"/>
      <c r="D193" s="198"/>
      <c r="E193" s="198"/>
      <c r="F193" s="198"/>
      <c r="G193" s="198"/>
      <c r="H193" s="198"/>
      <c r="I193" s="198"/>
      <c r="J193" s="198"/>
      <c r="K193" s="198"/>
      <c r="L193" s="198"/>
    </row>
  </sheetData>
  <mergeCells count="5">
    <mergeCell ref="A1:A2"/>
    <mergeCell ref="B1:B2"/>
    <mergeCell ref="C1:C2"/>
    <mergeCell ref="E1:I1"/>
    <mergeCell ref="J1:L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
  <sheetViews>
    <sheetView workbookViewId="0">
      <pane ySplit="2" topLeftCell="A3" activePane="bottomLeft" state="frozen"/>
      <selection pane="bottomLeft" activeCell="O193" sqref="O193"/>
    </sheetView>
  </sheetViews>
  <sheetFormatPr defaultRowHeight="15" x14ac:dyDescent="0.25"/>
  <cols>
    <col min="1" max="1" width="6.42578125" customWidth="1"/>
    <col min="2" max="2" width="30.140625" customWidth="1"/>
    <col min="3" max="3" width="21.140625" bestFit="1" customWidth="1"/>
    <col min="4" max="4" width="12.7109375" style="42" bestFit="1" customWidth="1"/>
    <col min="5" max="5" width="6" style="42" bestFit="1" customWidth="1"/>
    <col min="6" max="6" width="7.7109375" style="42" bestFit="1" customWidth="1"/>
    <col min="7" max="9" width="16" style="42" bestFit="1" customWidth="1"/>
    <col min="10" max="10" width="17.42578125" style="42" bestFit="1" customWidth="1"/>
    <col min="11" max="13" width="15.5703125" style="42" bestFit="1" customWidth="1"/>
    <col min="14" max="14" width="8.85546875" style="172" customWidth="1"/>
    <col min="15" max="15" width="17.42578125" style="86" customWidth="1"/>
    <col min="16" max="16" width="16.85546875" style="86" customWidth="1"/>
    <col min="17" max="17" width="9.140625" style="42"/>
  </cols>
  <sheetData>
    <row r="1" spans="1:16" x14ac:dyDescent="0.25">
      <c r="A1" s="333" t="s">
        <v>0</v>
      </c>
      <c r="B1" s="367" t="s">
        <v>1</v>
      </c>
      <c r="C1" s="369" t="s">
        <v>2</v>
      </c>
      <c r="D1" s="96"/>
      <c r="E1" s="362" t="s">
        <v>435</v>
      </c>
      <c r="F1" s="363"/>
      <c r="G1" s="363"/>
      <c r="H1" s="363"/>
      <c r="I1" s="363"/>
      <c r="J1" s="363"/>
      <c r="K1" s="364"/>
      <c r="L1" s="364"/>
      <c r="M1" s="364"/>
      <c r="N1" s="371" t="s">
        <v>436</v>
      </c>
      <c r="O1" s="372"/>
      <c r="P1" s="373"/>
    </row>
    <row r="2" spans="1:16" x14ac:dyDescent="0.25">
      <c r="A2" s="334"/>
      <c r="B2" s="368"/>
      <c r="C2" s="370"/>
      <c r="D2" s="97" t="s">
        <v>363</v>
      </c>
      <c r="E2" s="98" t="s">
        <v>372</v>
      </c>
      <c r="F2" s="99" t="s">
        <v>437</v>
      </c>
      <c r="G2" s="99" t="s">
        <v>438</v>
      </c>
      <c r="H2" s="99" t="s">
        <v>439</v>
      </c>
      <c r="I2" s="99" t="s">
        <v>440</v>
      </c>
      <c r="J2" s="99" t="s">
        <v>441</v>
      </c>
      <c r="K2" s="100" t="s">
        <v>442</v>
      </c>
      <c r="L2" s="100" t="s">
        <v>443</v>
      </c>
      <c r="M2" s="100" t="s">
        <v>444</v>
      </c>
      <c r="N2" s="166" t="s">
        <v>372</v>
      </c>
      <c r="O2" s="167" t="s">
        <v>445</v>
      </c>
      <c r="P2" s="168" t="s">
        <v>446</v>
      </c>
    </row>
    <row r="3" spans="1:16" x14ac:dyDescent="0.25">
      <c r="A3" s="202" t="s">
        <v>3</v>
      </c>
      <c r="B3" s="200" t="s">
        <v>4</v>
      </c>
      <c r="C3" s="209" t="s">
        <v>5</v>
      </c>
      <c r="D3" s="231">
        <v>125</v>
      </c>
      <c r="E3" s="236">
        <v>73.42286799999998</v>
      </c>
      <c r="F3" s="235">
        <v>69.405000000000001</v>
      </c>
      <c r="G3" s="201">
        <v>0.04</v>
      </c>
      <c r="H3" s="201">
        <v>0.08</v>
      </c>
      <c r="I3" s="201">
        <v>0.13600000000000001</v>
      </c>
      <c r="J3" s="201">
        <v>0.59199999999999997</v>
      </c>
      <c r="K3" s="201">
        <v>0.504</v>
      </c>
      <c r="L3" s="201">
        <v>0.34399999999999997</v>
      </c>
      <c r="M3" s="203">
        <v>0.27200000000000002</v>
      </c>
      <c r="N3" s="174">
        <v>73.136223435242414</v>
      </c>
      <c r="O3" s="244">
        <v>0.15990998113455027</v>
      </c>
      <c r="P3" s="245">
        <v>0.22903801225881917</v>
      </c>
    </row>
    <row r="4" spans="1:16" x14ac:dyDescent="0.25">
      <c r="A4" s="202" t="s">
        <v>6</v>
      </c>
      <c r="B4" s="200" t="s">
        <v>7</v>
      </c>
      <c r="C4" s="209" t="s">
        <v>8</v>
      </c>
      <c r="D4" s="231">
        <v>299</v>
      </c>
      <c r="E4" s="236">
        <v>67.680877926421388</v>
      </c>
      <c r="F4" s="235">
        <v>64</v>
      </c>
      <c r="G4" s="201">
        <v>5.016722408026756E-2</v>
      </c>
      <c r="H4" s="201">
        <v>0.14046822742474915</v>
      </c>
      <c r="I4" s="201">
        <v>0.25083612040133779</v>
      </c>
      <c r="J4" s="201">
        <v>0.5852842809364549</v>
      </c>
      <c r="K4" s="201">
        <v>0.34782608695652173</v>
      </c>
      <c r="L4" s="201">
        <v>0.22073578595317725</v>
      </c>
      <c r="M4" s="203">
        <v>0.16387959866220736</v>
      </c>
      <c r="N4" s="174">
        <v>68.476446555704328</v>
      </c>
      <c r="O4" s="244">
        <v>0.26139590391821688</v>
      </c>
      <c r="P4" s="245">
        <v>0.16377025077230248</v>
      </c>
    </row>
    <row r="5" spans="1:16" x14ac:dyDescent="0.25">
      <c r="A5" s="202" t="s">
        <v>9</v>
      </c>
      <c r="B5" s="200" t="s">
        <v>10</v>
      </c>
      <c r="C5" s="209" t="s">
        <v>11</v>
      </c>
      <c r="D5" s="231">
        <v>186</v>
      </c>
      <c r="E5" s="236">
        <v>70.123655913978496</v>
      </c>
      <c r="F5" s="235">
        <v>65</v>
      </c>
      <c r="G5" s="201">
        <v>2.6881720430107527E-2</v>
      </c>
      <c r="H5" s="201">
        <v>0.11290322580645161</v>
      </c>
      <c r="I5" s="201">
        <v>0.29032258064516131</v>
      </c>
      <c r="J5" s="201">
        <v>0.48924731182795694</v>
      </c>
      <c r="K5" s="201">
        <v>0.37096774193548387</v>
      </c>
      <c r="L5" s="201">
        <v>0.27956989247311825</v>
      </c>
      <c r="M5" s="203">
        <v>0.22043010752688172</v>
      </c>
      <c r="N5" s="174">
        <v>69.380364011399038</v>
      </c>
      <c r="O5" s="244">
        <v>0.33312326617833965</v>
      </c>
      <c r="P5" s="245">
        <v>0.17474007610060019</v>
      </c>
    </row>
    <row r="6" spans="1:16" x14ac:dyDescent="0.25">
      <c r="A6" s="202" t="s">
        <v>12</v>
      </c>
      <c r="B6" s="200" t="s">
        <v>13</v>
      </c>
      <c r="C6" s="209" t="s">
        <v>14</v>
      </c>
      <c r="D6" s="231">
        <v>232</v>
      </c>
      <c r="E6" s="236">
        <v>69.345247844827583</v>
      </c>
      <c r="F6" s="235">
        <v>66</v>
      </c>
      <c r="G6" s="201">
        <v>6.8965517241379309E-2</v>
      </c>
      <c r="H6" s="201">
        <v>0.15948275862068967</v>
      </c>
      <c r="I6" s="201">
        <v>0.26724137931034481</v>
      </c>
      <c r="J6" s="201">
        <v>0.5387931034482758</v>
      </c>
      <c r="K6" s="201">
        <v>0.40948275862068967</v>
      </c>
      <c r="L6" s="201">
        <v>0.26724137931034481</v>
      </c>
      <c r="M6" s="203">
        <v>0.19396551724137931</v>
      </c>
      <c r="N6" s="174">
        <v>70.111126174154194</v>
      </c>
      <c r="O6" s="244">
        <v>0.22718105237765421</v>
      </c>
      <c r="P6" s="245">
        <v>0.21079304695588166</v>
      </c>
    </row>
    <row r="7" spans="1:16" x14ac:dyDescent="0.25">
      <c r="A7" s="202" t="s">
        <v>15</v>
      </c>
      <c r="B7" s="200" t="s">
        <v>16</v>
      </c>
      <c r="C7" s="209" t="s">
        <v>14</v>
      </c>
      <c r="D7" s="231">
        <v>246</v>
      </c>
      <c r="E7" s="236">
        <v>67.97764227642277</v>
      </c>
      <c r="F7" s="235">
        <v>65</v>
      </c>
      <c r="G7" s="201">
        <v>6.910569105691057E-2</v>
      </c>
      <c r="H7" s="201">
        <v>0.16260162601626016</v>
      </c>
      <c r="I7" s="201">
        <v>0.28455284552845528</v>
      </c>
      <c r="J7" s="201">
        <v>0.5609756097560975</v>
      </c>
      <c r="K7" s="201">
        <v>0.36178861788617889</v>
      </c>
      <c r="L7" s="201">
        <v>0.21951219512195122</v>
      </c>
      <c r="M7" s="203">
        <v>0.15447154471544716</v>
      </c>
      <c r="N7" s="174">
        <v>68.296496762367198</v>
      </c>
      <c r="O7" s="244">
        <v>0.30463715225121618</v>
      </c>
      <c r="P7" s="245">
        <v>0.12073712755424627</v>
      </c>
    </row>
    <row r="8" spans="1:16" x14ac:dyDescent="0.25">
      <c r="A8" s="202" t="s">
        <v>17</v>
      </c>
      <c r="B8" s="200" t="s">
        <v>18</v>
      </c>
      <c r="C8" s="209" t="s">
        <v>11</v>
      </c>
      <c r="D8" s="231">
        <v>148</v>
      </c>
      <c r="E8" s="236">
        <v>65.854729729729726</v>
      </c>
      <c r="F8" s="235">
        <v>62</v>
      </c>
      <c r="G8" s="201">
        <v>8.7837837837837843E-2</v>
      </c>
      <c r="H8" s="201">
        <v>0.20270270270270271</v>
      </c>
      <c r="I8" s="201">
        <v>0.35810810810810811</v>
      </c>
      <c r="J8" s="201">
        <v>0.48648648648648651</v>
      </c>
      <c r="K8" s="201">
        <v>0.29054054054054052</v>
      </c>
      <c r="L8" s="201">
        <v>0.20945945945945946</v>
      </c>
      <c r="M8" s="203">
        <v>0.1554054054054054</v>
      </c>
      <c r="N8" s="174">
        <v>64.966760272359679</v>
      </c>
      <c r="O8" s="244">
        <v>0.34679246646188633</v>
      </c>
      <c r="P8" s="245">
        <v>0.14879731589978176</v>
      </c>
    </row>
    <row r="9" spans="1:16" x14ac:dyDescent="0.25">
      <c r="A9" s="202" t="s">
        <v>19</v>
      </c>
      <c r="B9" s="200" t="s">
        <v>20</v>
      </c>
      <c r="C9" s="209" t="s">
        <v>21</v>
      </c>
      <c r="D9" s="231">
        <v>329</v>
      </c>
      <c r="E9" s="236">
        <v>60.106382978723403</v>
      </c>
      <c r="F9" s="235">
        <v>59.5</v>
      </c>
      <c r="G9" s="201">
        <v>0.15501519756838905</v>
      </c>
      <c r="H9" s="201">
        <v>0.26139817629179329</v>
      </c>
      <c r="I9" s="201">
        <v>0.40425531914893614</v>
      </c>
      <c r="J9" s="201">
        <v>0.54711246200607899</v>
      </c>
      <c r="K9" s="201">
        <v>0.17629179331306991</v>
      </c>
      <c r="L9" s="201">
        <v>8.8145896656534953E-2</v>
      </c>
      <c r="M9" s="203">
        <v>4.8632218844984802E-2</v>
      </c>
      <c r="N9" s="174">
        <v>62.037358549008438</v>
      </c>
      <c r="O9" s="244">
        <v>0.35226146551606197</v>
      </c>
      <c r="P9" s="245">
        <v>6.6453073976223298E-2</v>
      </c>
    </row>
    <row r="10" spans="1:16" x14ac:dyDescent="0.25">
      <c r="A10" s="202" t="s">
        <v>22</v>
      </c>
      <c r="B10" s="200" t="s">
        <v>23</v>
      </c>
      <c r="C10" s="209" t="s">
        <v>24</v>
      </c>
      <c r="D10" s="231">
        <v>94</v>
      </c>
      <c r="E10" s="236">
        <v>70.702127659574472</v>
      </c>
      <c r="F10" s="235">
        <v>67</v>
      </c>
      <c r="G10" s="201" t="s">
        <v>878</v>
      </c>
      <c r="H10" s="201">
        <v>7.4468085106382975E-2</v>
      </c>
      <c r="I10" s="201">
        <v>0.19148936170212766</v>
      </c>
      <c r="J10" s="201">
        <v>0.61702127659574479</v>
      </c>
      <c r="K10" s="201">
        <v>0.38297872340425532</v>
      </c>
      <c r="L10" s="201">
        <v>0.31914893617021278</v>
      </c>
      <c r="M10" s="203">
        <v>0.19148936170212766</v>
      </c>
      <c r="N10" s="174">
        <v>73.350366057596574</v>
      </c>
      <c r="O10" s="244">
        <v>0.17435666785981044</v>
      </c>
      <c r="P10" s="245">
        <v>0.24135624221806795</v>
      </c>
    </row>
    <row r="11" spans="1:16" x14ac:dyDescent="0.25">
      <c r="A11" s="202" t="s">
        <v>25</v>
      </c>
      <c r="B11" s="200" t="s">
        <v>26</v>
      </c>
      <c r="C11" s="209" t="s">
        <v>8</v>
      </c>
      <c r="D11" s="231">
        <v>136</v>
      </c>
      <c r="E11" s="236">
        <v>70.493897058823507</v>
      </c>
      <c r="F11" s="235">
        <v>68.311999999999983</v>
      </c>
      <c r="G11" s="201">
        <v>3.6764705882352942E-2</v>
      </c>
      <c r="H11" s="201">
        <v>0.11764705882352941</v>
      </c>
      <c r="I11" s="201">
        <v>0.19852941176470587</v>
      </c>
      <c r="J11" s="201">
        <v>0.59558823529411775</v>
      </c>
      <c r="K11" s="201">
        <v>0.47794117647058826</v>
      </c>
      <c r="L11" s="201">
        <v>0.26470588235294118</v>
      </c>
      <c r="M11" s="203">
        <v>0.20588235294117646</v>
      </c>
      <c r="N11" s="174">
        <v>70.76040109429735</v>
      </c>
      <c r="O11" s="244">
        <v>0.19291126322584676</v>
      </c>
      <c r="P11" s="245">
        <v>0.22233990583698099</v>
      </c>
    </row>
    <row r="12" spans="1:16" x14ac:dyDescent="0.25">
      <c r="A12" s="202" t="s">
        <v>27</v>
      </c>
      <c r="B12" s="200" t="s">
        <v>28</v>
      </c>
      <c r="C12" s="209" t="s">
        <v>5</v>
      </c>
      <c r="D12" s="231">
        <v>117</v>
      </c>
      <c r="E12" s="236">
        <v>77.316239316239319</v>
      </c>
      <c r="F12" s="235">
        <v>73</v>
      </c>
      <c r="G12" s="201" t="s">
        <v>878</v>
      </c>
      <c r="H12" s="201">
        <v>6.8376068376068383E-2</v>
      </c>
      <c r="I12" s="201">
        <v>0.13675213675213677</v>
      </c>
      <c r="J12" s="201">
        <v>0.51282051282051277</v>
      </c>
      <c r="K12" s="201">
        <v>0.5641025641025641</v>
      </c>
      <c r="L12" s="201">
        <v>0.42735042735042733</v>
      </c>
      <c r="M12" s="203">
        <v>0.3504273504273504</v>
      </c>
      <c r="N12" s="174">
        <v>76.063698578635282</v>
      </c>
      <c r="O12" s="244">
        <v>0.15088053971432747</v>
      </c>
      <c r="P12" s="245">
        <v>0.32309525707751635</v>
      </c>
    </row>
    <row r="13" spans="1:16" x14ac:dyDescent="0.25">
      <c r="A13" s="202" t="s">
        <v>29</v>
      </c>
      <c r="B13" s="200" t="s">
        <v>30</v>
      </c>
      <c r="C13" s="209" t="s">
        <v>31</v>
      </c>
      <c r="D13" s="231">
        <v>99</v>
      </c>
      <c r="E13" s="236">
        <v>73.844308080808091</v>
      </c>
      <c r="F13" s="235">
        <v>69.5</v>
      </c>
      <c r="G13" s="201" t="s">
        <v>878</v>
      </c>
      <c r="H13" s="201">
        <v>5.0505050505050504E-2</v>
      </c>
      <c r="I13" s="201">
        <v>0.1111111111111111</v>
      </c>
      <c r="J13" s="201">
        <v>0.58585858585858586</v>
      </c>
      <c r="K13" s="201">
        <v>0.50505050505050508</v>
      </c>
      <c r="L13" s="201">
        <v>0.38383838383838381</v>
      </c>
      <c r="M13" s="203">
        <v>0.30303030303030304</v>
      </c>
      <c r="N13" s="174">
        <v>73.00125333369607</v>
      </c>
      <c r="O13" s="244">
        <v>0.10486070128061858</v>
      </c>
      <c r="P13" s="245">
        <v>0.27354351649037634</v>
      </c>
    </row>
    <row r="14" spans="1:16" x14ac:dyDescent="0.25">
      <c r="A14" s="202" t="s">
        <v>32</v>
      </c>
      <c r="B14" s="200" t="s">
        <v>33</v>
      </c>
      <c r="C14" s="209" t="s">
        <v>31</v>
      </c>
      <c r="D14" s="231">
        <v>58</v>
      </c>
      <c r="E14" s="236">
        <v>73.498370689655175</v>
      </c>
      <c r="F14" s="235">
        <v>71.75</v>
      </c>
      <c r="G14" s="201" t="s">
        <v>878</v>
      </c>
      <c r="H14" s="201">
        <v>0.1206896551724138</v>
      </c>
      <c r="I14" s="201">
        <v>0.15517241379310345</v>
      </c>
      <c r="J14" s="201">
        <v>0.53448275862068972</v>
      </c>
      <c r="K14" s="201">
        <v>0.55172413793103448</v>
      </c>
      <c r="L14" s="201">
        <v>0.39655172413793105</v>
      </c>
      <c r="M14" s="203">
        <v>0.31034482758620691</v>
      </c>
      <c r="N14" s="174">
        <v>72.407420773215705</v>
      </c>
      <c r="O14" s="244">
        <v>0.15225194281791948</v>
      </c>
      <c r="P14" s="245">
        <v>0.28988564253184651</v>
      </c>
    </row>
    <row r="15" spans="1:16" x14ac:dyDescent="0.25">
      <c r="A15" s="202" t="s">
        <v>34</v>
      </c>
      <c r="B15" s="200" t="s">
        <v>35</v>
      </c>
      <c r="C15" s="209" t="s">
        <v>24</v>
      </c>
      <c r="D15" s="231">
        <v>95</v>
      </c>
      <c r="E15" s="236">
        <v>66.173684210526318</v>
      </c>
      <c r="F15" s="235">
        <v>61</v>
      </c>
      <c r="G15" s="201">
        <v>7.3684210526315783E-2</v>
      </c>
      <c r="H15" s="201">
        <v>0.17894736842105263</v>
      </c>
      <c r="I15" s="201">
        <v>0.31578947368421051</v>
      </c>
      <c r="J15" s="201">
        <v>0.50526315789473686</v>
      </c>
      <c r="K15" s="201">
        <v>0.32631578947368423</v>
      </c>
      <c r="L15" s="201">
        <v>0.21052631578947367</v>
      </c>
      <c r="M15" s="203">
        <v>0.17894736842105263</v>
      </c>
      <c r="N15" s="174">
        <v>66.479101047611053</v>
      </c>
      <c r="O15" s="244">
        <v>0.32432627737044673</v>
      </c>
      <c r="P15" s="245">
        <v>0.20228512238631927</v>
      </c>
    </row>
    <row r="16" spans="1:16" x14ac:dyDescent="0.25">
      <c r="A16" s="202" t="s">
        <v>36</v>
      </c>
      <c r="B16" s="200" t="s">
        <v>37</v>
      </c>
      <c r="C16" s="209" t="s">
        <v>11</v>
      </c>
      <c r="D16" s="231">
        <v>52</v>
      </c>
      <c r="E16" s="236">
        <v>60.808134615384617</v>
      </c>
      <c r="F16" s="235">
        <v>59.294749999999993</v>
      </c>
      <c r="G16" s="201" t="s">
        <v>878</v>
      </c>
      <c r="H16" s="201">
        <v>0.11538461538461539</v>
      </c>
      <c r="I16" s="201">
        <v>0.40384615384615385</v>
      </c>
      <c r="J16" s="201">
        <v>0.57692307692307687</v>
      </c>
      <c r="K16" s="201">
        <v>0.15384615384615385</v>
      </c>
      <c r="L16" s="201" t="s">
        <v>878</v>
      </c>
      <c r="M16" s="203" t="s">
        <v>878</v>
      </c>
      <c r="N16" s="174">
        <v>61.66180437749113</v>
      </c>
      <c r="O16" s="244">
        <v>0.3816546628620166</v>
      </c>
      <c r="P16" s="245">
        <v>2.3331474003946126E-2</v>
      </c>
    </row>
    <row r="17" spans="1:16" x14ac:dyDescent="0.25">
      <c r="A17" s="202" t="s">
        <v>38</v>
      </c>
      <c r="B17" s="200" t="s">
        <v>39</v>
      </c>
      <c r="C17" s="209" t="s">
        <v>21</v>
      </c>
      <c r="D17" s="231">
        <v>90</v>
      </c>
      <c r="E17" s="236">
        <v>66.215499999999977</v>
      </c>
      <c r="F17" s="235">
        <v>64.759749999999997</v>
      </c>
      <c r="G17" s="201">
        <v>8.8888888888888892E-2</v>
      </c>
      <c r="H17" s="201">
        <v>0.15555555555555556</v>
      </c>
      <c r="I17" s="201">
        <v>0.24444444444444444</v>
      </c>
      <c r="J17" s="201">
        <v>0.61111111111111116</v>
      </c>
      <c r="K17" s="201">
        <v>0.33333333333333331</v>
      </c>
      <c r="L17" s="201">
        <v>0.17777777777777778</v>
      </c>
      <c r="M17" s="203">
        <v>0.14444444444444443</v>
      </c>
      <c r="N17" s="174">
        <v>65.891213121572278</v>
      </c>
      <c r="O17" s="244">
        <v>0.20534479295769512</v>
      </c>
      <c r="P17" s="245">
        <v>0.14699097912302217</v>
      </c>
    </row>
    <row r="18" spans="1:16" x14ac:dyDescent="0.25">
      <c r="A18" s="202" t="s">
        <v>40</v>
      </c>
      <c r="B18" s="200" t="s">
        <v>41</v>
      </c>
      <c r="C18" s="209" t="s">
        <v>31</v>
      </c>
      <c r="D18" s="231">
        <v>131</v>
      </c>
      <c r="E18" s="236">
        <v>67.790530534351149</v>
      </c>
      <c r="F18" s="235">
        <v>64.486499999999992</v>
      </c>
      <c r="G18" s="201">
        <v>7.6335877862595422E-2</v>
      </c>
      <c r="H18" s="201">
        <v>0.12977099236641221</v>
      </c>
      <c r="I18" s="201">
        <v>0.29007633587786258</v>
      </c>
      <c r="J18" s="201">
        <v>0.5267175572519085</v>
      </c>
      <c r="K18" s="201">
        <v>0.34351145038167941</v>
      </c>
      <c r="L18" s="201">
        <v>0.23664122137404581</v>
      </c>
      <c r="M18" s="203">
        <v>0.18320610687022901</v>
      </c>
      <c r="N18" s="174">
        <v>67.442445711764734</v>
      </c>
      <c r="O18" s="244">
        <v>0.27654490561864364</v>
      </c>
      <c r="P18" s="245">
        <v>0.20496280496813893</v>
      </c>
    </row>
    <row r="19" spans="1:16" x14ac:dyDescent="0.25">
      <c r="A19" s="202" t="s">
        <v>42</v>
      </c>
      <c r="B19" s="200" t="s">
        <v>43</v>
      </c>
      <c r="C19" s="209" t="s">
        <v>8</v>
      </c>
      <c r="D19" s="231">
        <v>208</v>
      </c>
      <c r="E19" s="236">
        <v>76.630264423076923</v>
      </c>
      <c r="F19" s="235">
        <v>73</v>
      </c>
      <c r="G19" s="201">
        <v>2.403846153846154E-2</v>
      </c>
      <c r="H19" s="201">
        <v>5.7692307692307696E-2</v>
      </c>
      <c r="I19" s="201">
        <v>0.11538461538461539</v>
      </c>
      <c r="J19" s="201">
        <v>0.52884615384615374</v>
      </c>
      <c r="K19" s="201">
        <v>0.59134615384615385</v>
      </c>
      <c r="L19" s="201">
        <v>0.43269230769230771</v>
      </c>
      <c r="M19" s="203">
        <v>0.35576923076923078</v>
      </c>
      <c r="N19" s="174">
        <v>76.219081039428673</v>
      </c>
      <c r="O19" s="244">
        <v>0.13527995804353693</v>
      </c>
      <c r="P19" s="245">
        <v>0.34080672507582616</v>
      </c>
    </row>
    <row r="20" spans="1:16" x14ac:dyDescent="0.25">
      <c r="A20" s="202" t="s">
        <v>44</v>
      </c>
      <c r="B20" s="200" t="s">
        <v>45</v>
      </c>
      <c r="C20" s="209" t="s">
        <v>11</v>
      </c>
      <c r="D20" s="231">
        <v>122</v>
      </c>
      <c r="E20" s="236">
        <v>72.340163934426229</v>
      </c>
      <c r="F20" s="235">
        <v>69.5</v>
      </c>
      <c r="G20" s="201">
        <v>5.737704918032787E-2</v>
      </c>
      <c r="H20" s="201">
        <v>0.11475409836065574</v>
      </c>
      <c r="I20" s="201">
        <v>0.21311475409836064</v>
      </c>
      <c r="J20" s="201">
        <v>0.53278688524590168</v>
      </c>
      <c r="K20" s="201">
        <v>0.50819672131147542</v>
      </c>
      <c r="L20" s="201">
        <v>0.33606557377049179</v>
      </c>
      <c r="M20" s="203">
        <v>0.25409836065573771</v>
      </c>
      <c r="N20" s="174">
        <v>71.732740022718332</v>
      </c>
      <c r="O20" s="244">
        <v>0.18777960787293965</v>
      </c>
      <c r="P20" s="245">
        <v>0.22192042687476382</v>
      </c>
    </row>
    <row r="21" spans="1:16" x14ac:dyDescent="0.25">
      <c r="A21" s="202" t="s">
        <v>46</v>
      </c>
      <c r="B21" s="77" t="s">
        <v>47</v>
      </c>
      <c r="C21" s="209" t="s">
        <v>21</v>
      </c>
      <c r="D21" s="231">
        <v>166</v>
      </c>
      <c r="E21" s="236">
        <v>69.834927710843374</v>
      </c>
      <c r="F21" s="235">
        <v>66</v>
      </c>
      <c r="G21" s="201">
        <v>7.8313253012048195E-2</v>
      </c>
      <c r="H21" s="201">
        <v>0.12650602409638553</v>
      </c>
      <c r="I21" s="201">
        <v>0.25903614457831325</v>
      </c>
      <c r="J21" s="201">
        <v>0.5662650602409639</v>
      </c>
      <c r="K21" s="201">
        <v>0.37951807228915663</v>
      </c>
      <c r="L21" s="201">
        <v>0.24698795180722891</v>
      </c>
      <c r="M21" s="203">
        <v>0.1746987951807229</v>
      </c>
      <c r="N21" s="174">
        <v>71.030450534303043</v>
      </c>
      <c r="O21" s="244">
        <v>0.24933464877274966</v>
      </c>
      <c r="P21" s="245">
        <v>0.18086955024162352</v>
      </c>
    </row>
    <row r="22" spans="1:16" x14ac:dyDescent="0.25">
      <c r="A22" s="202" t="s">
        <v>48</v>
      </c>
      <c r="B22" s="200" t="s">
        <v>49</v>
      </c>
      <c r="C22" s="209" t="s">
        <v>50</v>
      </c>
      <c r="D22" s="231">
        <v>43</v>
      </c>
      <c r="E22" s="236">
        <v>72.818104651162784</v>
      </c>
      <c r="F22" s="235">
        <v>66.5</v>
      </c>
      <c r="G22" s="201" t="s">
        <v>878</v>
      </c>
      <c r="H22" s="201" t="s">
        <v>878</v>
      </c>
      <c r="I22" s="201">
        <v>0.2558139534883721</v>
      </c>
      <c r="J22" s="201">
        <v>0.48837209302325579</v>
      </c>
      <c r="K22" s="201">
        <v>0.44186046511627908</v>
      </c>
      <c r="L22" s="201">
        <v>0.34883720930232559</v>
      </c>
      <c r="M22" s="203">
        <v>0.2558139534883721</v>
      </c>
      <c r="N22" s="174">
        <v>71.965470763612103</v>
      </c>
      <c r="O22" s="244">
        <v>0.26611683548502185</v>
      </c>
      <c r="P22" s="245">
        <v>0.23261237656904524</v>
      </c>
    </row>
    <row r="23" spans="1:16" x14ac:dyDescent="0.25">
      <c r="A23" s="202" t="s">
        <v>51</v>
      </c>
      <c r="B23" s="200" t="s">
        <v>52</v>
      </c>
      <c r="C23" s="209" t="s">
        <v>31</v>
      </c>
      <c r="D23" s="231">
        <v>91</v>
      </c>
      <c r="E23" s="236">
        <v>76.150752747252753</v>
      </c>
      <c r="F23" s="235">
        <v>70.5</v>
      </c>
      <c r="G23" s="201" t="s">
        <v>878</v>
      </c>
      <c r="H23" s="201">
        <v>6.5934065934065936E-2</v>
      </c>
      <c r="I23" s="201">
        <v>0.14285714285714285</v>
      </c>
      <c r="J23" s="201">
        <v>0.5494505494505495</v>
      </c>
      <c r="K23" s="201">
        <v>0.53846153846153844</v>
      </c>
      <c r="L23" s="201">
        <v>0.40659340659340659</v>
      </c>
      <c r="M23" s="203">
        <v>0.30769230769230771</v>
      </c>
      <c r="N23" s="174">
        <v>75.292398838319585</v>
      </c>
      <c r="O23" s="244">
        <v>0.16513753740239043</v>
      </c>
      <c r="P23" s="245">
        <v>0.29692618502061841</v>
      </c>
    </row>
    <row r="24" spans="1:16" x14ac:dyDescent="0.25">
      <c r="A24" s="202" t="s">
        <v>53</v>
      </c>
      <c r="B24" s="200" t="s">
        <v>54</v>
      </c>
      <c r="C24" s="209" t="s">
        <v>31</v>
      </c>
      <c r="D24" s="231">
        <v>319</v>
      </c>
      <c r="E24" s="236">
        <v>69.819583072100315</v>
      </c>
      <c r="F24" s="235">
        <v>67</v>
      </c>
      <c r="G24" s="201">
        <v>5.0156739811912224E-2</v>
      </c>
      <c r="H24" s="201">
        <v>0.10344827586206896</v>
      </c>
      <c r="I24" s="201">
        <v>0.19122257053291536</v>
      </c>
      <c r="J24" s="201">
        <v>0.63949843260188088</v>
      </c>
      <c r="K24" s="201">
        <v>0.42006269592476492</v>
      </c>
      <c r="L24" s="201">
        <v>0.27586206896551724</v>
      </c>
      <c r="M24" s="203">
        <v>0.16927899686520376</v>
      </c>
      <c r="N24" s="174">
        <v>70.089643985329189</v>
      </c>
      <c r="O24" s="244">
        <v>0.16637865570493324</v>
      </c>
      <c r="P24" s="245">
        <v>0.18988820931975259</v>
      </c>
    </row>
    <row r="25" spans="1:16" x14ac:dyDescent="0.25">
      <c r="A25" s="202" t="s">
        <v>55</v>
      </c>
      <c r="B25" s="200" t="s">
        <v>56</v>
      </c>
      <c r="C25" s="209" t="s">
        <v>11</v>
      </c>
      <c r="D25" s="231">
        <v>247</v>
      </c>
      <c r="E25" s="236">
        <v>73.330825910931154</v>
      </c>
      <c r="F25" s="235">
        <v>68.311999999999998</v>
      </c>
      <c r="G25" s="201">
        <v>2.8340080971659919E-2</v>
      </c>
      <c r="H25" s="201">
        <v>7.28744939271255E-2</v>
      </c>
      <c r="I25" s="201">
        <v>0.17408906882591094</v>
      </c>
      <c r="J25" s="201">
        <v>0.54655870445344124</v>
      </c>
      <c r="K25" s="201">
        <v>0.47773279352226722</v>
      </c>
      <c r="L25" s="201">
        <v>0.33603238866396762</v>
      </c>
      <c r="M25" s="203">
        <v>0.2793522267206478</v>
      </c>
      <c r="N25" s="174">
        <v>72.718820216534453</v>
      </c>
      <c r="O25" s="244">
        <v>0.17716918867136089</v>
      </c>
      <c r="P25" s="245">
        <v>0.25721722347934228</v>
      </c>
    </row>
    <row r="26" spans="1:16" x14ac:dyDescent="0.25">
      <c r="A26" s="202" t="s">
        <v>57</v>
      </c>
      <c r="B26" s="200" t="s">
        <v>58</v>
      </c>
      <c r="C26" s="209" t="s">
        <v>50</v>
      </c>
      <c r="D26" s="231">
        <v>62</v>
      </c>
      <c r="E26" s="236">
        <v>70.894459677419363</v>
      </c>
      <c r="F26" s="235">
        <v>65.5</v>
      </c>
      <c r="G26" s="201">
        <v>0</v>
      </c>
      <c r="H26" s="201" t="s">
        <v>878</v>
      </c>
      <c r="I26" s="201">
        <v>0.19354838709677419</v>
      </c>
      <c r="J26" s="201">
        <v>0.62903225806451601</v>
      </c>
      <c r="K26" s="201">
        <v>0.38709677419354838</v>
      </c>
      <c r="L26" s="201">
        <v>0.29032258064516131</v>
      </c>
      <c r="M26" s="203">
        <v>0.17741935483870969</v>
      </c>
      <c r="N26" s="174">
        <v>70.396461592228164</v>
      </c>
      <c r="O26" s="244">
        <v>0.1989618965611043</v>
      </c>
      <c r="P26" s="245">
        <v>0.19139325345973782</v>
      </c>
    </row>
    <row r="27" spans="1:16" x14ac:dyDescent="0.25">
      <c r="A27" s="202" t="s">
        <v>59</v>
      </c>
      <c r="B27" s="200" t="s">
        <v>60</v>
      </c>
      <c r="C27" s="209" t="s">
        <v>21</v>
      </c>
      <c r="D27" s="231">
        <v>85</v>
      </c>
      <c r="E27" s="236">
        <v>68.469058823529409</v>
      </c>
      <c r="F27" s="235">
        <v>68</v>
      </c>
      <c r="G27" s="201">
        <v>8.2352941176470587E-2</v>
      </c>
      <c r="H27" s="201">
        <v>0.12941176470588237</v>
      </c>
      <c r="I27" s="201">
        <v>0.2</v>
      </c>
      <c r="J27" s="201">
        <v>0.68235294117647061</v>
      </c>
      <c r="K27" s="201">
        <v>0.41176470588235292</v>
      </c>
      <c r="L27" s="201">
        <v>0.23529411764705882</v>
      </c>
      <c r="M27" s="203">
        <v>0.11764705882352941</v>
      </c>
      <c r="N27" s="174">
        <v>71.069073452011764</v>
      </c>
      <c r="O27" s="244">
        <v>0.17408991086623626</v>
      </c>
      <c r="P27" s="245">
        <v>0.11354252655804989</v>
      </c>
    </row>
    <row r="28" spans="1:16" x14ac:dyDescent="0.25">
      <c r="A28" s="202" t="s">
        <v>61</v>
      </c>
      <c r="B28" s="200" t="s">
        <v>62</v>
      </c>
      <c r="C28" s="209" t="s">
        <v>24</v>
      </c>
      <c r="D28" s="231">
        <v>111</v>
      </c>
      <c r="E28" s="236">
        <v>69.373126126126124</v>
      </c>
      <c r="F28" s="235">
        <v>64</v>
      </c>
      <c r="G28" s="201">
        <v>6.3063063063063057E-2</v>
      </c>
      <c r="H28" s="201">
        <v>0.15315315315315314</v>
      </c>
      <c r="I28" s="201">
        <v>0.26126126126126126</v>
      </c>
      <c r="J28" s="201">
        <v>0.54954954954954949</v>
      </c>
      <c r="K28" s="201">
        <v>0.32432432432432434</v>
      </c>
      <c r="L28" s="201">
        <v>0.22522522522522523</v>
      </c>
      <c r="M28" s="203">
        <v>0.1891891891891892</v>
      </c>
      <c r="N28" s="174">
        <v>70.908860688966854</v>
      </c>
      <c r="O28" s="244">
        <v>0.28557494897474894</v>
      </c>
      <c r="P28" s="245">
        <v>0.15221182699580937</v>
      </c>
    </row>
    <row r="29" spans="1:16" x14ac:dyDescent="0.25">
      <c r="A29" s="202" t="s">
        <v>63</v>
      </c>
      <c r="B29" s="200" t="s">
        <v>64</v>
      </c>
      <c r="C29" s="209" t="s">
        <v>31</v>
      </c>
      <c r="D29" s="231">
        <v>98</v>
      </c>
      <c r="E29" s="236">
        <v>72.744897959183675</v>
      </c>
      <c r="F29" s="235">
        <v>68</v>
      </c>
      <c r="G29" s="201" t="s">
        <v>878</v>
      </c>
      <c r="H29" s="201">
        <v>6.1224489795918366E-2</v>
      </c>
      <c r="I29" s="201">
        <v>0.19387755102040816</v>
      </c>
      <c r="J29" s="201">
        <v>0.59183673469387754</v>
      </c>
      <c r="K29" s="201">
        <v>0.45918367346938777</v>
      </c>
      <c r="L29" s="201">
        <v>0.33673469387755101</v>
      </c>
      <c r="M29" s="203">
        <v>0.21428571428571427</v>
      </c>
      <c r="N29" s="174">
        <v>73.293109245078682</v>
      </c>
      <c r="O29" s="244">
        <v>0.21595407862002206</v>
      </c>
      <c r="P29" s="245">
        <v>0.22232696125393753</v>
      </c>
    </row>
    <row r="30" spans="1:16" x14ac:dyDescent="0.25">
      <c r="A30" s="202" t="s">
        <v>65</v>
      </c>
      <c r="B30" s="200" t="s">
        <v>66</v>
      </c>
      <c r="C30" s="209" t="s">
        <v>50</v>
      </c>
      <c r="D30" s="231">
        <v>283</v>
      </c>
      <c r="E30" s="236">
        <v>67.970738515901047</v>
      </c>
      <c r="F30" s="235">
        <v>66</v>
      </c>
      <c r="G30" s="201">
        <v>5.3003533568904596E-2</v>
      </c>
      <c r="H30" s="201">
        <v>0.14487632508833923</v>
      </c>
      <c r="I30" s="201">
        <v>0.26148409893992935</v>
      </c>
      <c r="J30" s="201">
        <v>0.56183745583038869</v>
      </c>
      <c r="K30" s="201">
        <v>0.36749116607773852</v>
      </c>
      <c r="L30" s="201">
        <v>0.25441696113074203</v>
      </c>
      <c r="M30" s="203">
        <v>0.17667844522968199</v>
      </c>
      <c r="N30" s="174">
        <v>67.482477491563529</v>
      </c>
      <c r="O30" s="244">
        <v>0.27262350160740273</v>
      </c>
      <c r="P30" s="245">
        <v>0.17510705237455659</v>
      </c>
    </row>
    <row r="31" spans="1:16" x14ac:dyDescent="0.25">
      <c r="A31" s="202" t="s">
        <v>67</v>
      </c>
      <c r="B31" s="200" t="s">
        <v>68</v>
      </c>
      <c r="C31" s="209" t="s">
        <v>69</v>
      </c>
      <c r="D31" s="231">
        <v>124</v>
      </c>
      <c r="E31" s="236">
        <v>69.187544354838707</v>
      </c>
      <c r="F31" s="235">
        <v>64.5</v>
      </c>
      <c r="G31" s="201">
        <v>5.6451612903225805E-2</v>
      </c>
      <c r="H31" s="201">
        <v>8.8709677419354843E-2</v>
      </c>
      <c r="I31" s="201">
        <v>0.21774193548387097</v>
      </c>
      <c r="J31" s="201">
        <v>0.60483870967741926</v>
      </c>
      <c r="K31" s="201">
        <v>0.35483870967741937</v>
      </c>
      <c r="L31" s="201">
        <v>0.29838709677419356</v>
      </c>
      <c r="M31" s="203">
        <v>0.17741935483870969</v>
      </c>
      <c r="N31" s="174">
        <v>68.577964954876535</v>
      </c>
      <c r="O31" s="244">
        <v>0.22325662310220354</v>
      </c>
      <c r="P31" s="245">
        <v>0.16355621936177109</v>
      </c>
    </row>
    <row r="32" spans="1:16" x14ac:dyDescent="0.25">
      <c r="A32" s="202" t="s">
        <v>70</v>
      </c>
      <c r="B32" s="200" t="s">
        <v>71</v>
      </c>
      <c r="C32" s="209" t="s">
        <v>21</v>
      </c>
      <c r="D32" s="231">
        <v>120</v>
      </c>
      <c r="E32" s="236">
        <v>68.671941666666683</v>
      </c>
      <c r="F32" s="235">
        <v>65</v>
      </c>
      <c r="G32" s="201">
        <v>7.4999999999999997E-2</v>
      </c>
      <c r="H32" s="201">
        <v>0.125</v>
      </c>
      <c r="I32" s="201">
        <v>0.25833333333333336</v>
      </c>
      <c r="J32" s="201">
        <v>0.56666666666666665</v>
      </c>
      <c r="K32" s="201">
        <v>0.35833333333333334</v>
      </c>
      <c r="L32" s="201">
        <v>0.24166666666666667</v>
      </c>
      <c r="M32" s="203">
        <v>0.17499999999999999</v>
      </c>
      <c r="N32" s="174">
        <v>69.880007793934993</v>
      </c>
      <c r="O32" s="244">
        <v>0.22406336662718265</v>
      </c>
      <c r="P32" s="245">
        <v>0.18985678514196316</v>
      </c>
    </row>
    <row r="33" spans="1:16" x14ac:dyDescent="0.25">
      <c r="A33" s="202" t="s">
        <v>72</v>
      </c>
      <c r="B33" s="200" t="s">
        <v>73</v>
      </c>
      <c r="C33" s="209" t="s">
        <v>21</v>
      </c>
      <c r="D33" s="231">
        <v>243</v>
      </c>
      <c r="E33" s="236">
        <v>66.331555555555553</v>
      </c>
      <c r="F33" s="235">
        <v>64</v>
      </c>
      <c r="G33" s="201">
        <v>4.5267489711934158E-2</v>
      </c>
      <c r="H33" s="201">
        <v>0.13991769547325103</v>
      </c>
      <c r="I33" s="201">
        <v>0.2551440329218107</v>
      </c>
      <c r="J33" s="201">
        <v>0.62139917695473246</v>
      </c>
      <c r="K33" s="201">
        <v>0.29218106995884774</v>
      </c>
      <c r="L33" s="201">
        <v>0.1728395061728395</v>
      </c>
      <c r="M33" s="203">
        <v>0.12345679012345678</v>
      </c>
      <c r="N33" s="174">
        <v>68.409258501055035</v>
      </c>
      <c r="O33" s="244">
        <v>0.25464763391312084</v>
      </c>
      <c r="P33" s="245">
        <v>0.12751271833948755</v>
      </c>
    </row>
    <row r="34" spans="1:16" x14ac:dyDescent="0.25">
      <c r="A34" s="202" t="s">
        <v>74</v>
      </c>
      <c r="B34" s="77" t="s">
        <v>75</v>
      </c>
      <c r="C34" s="209" t="s">
        <v>31</v>
      </c>
      <c r="D34" s="231">
        <v>120</v>
      </c>
      <c r="E34" s="236">
        <v>66.487499999999997</v>
      </c>
      <c r="F34" s="235">
        <v>63</v>
      </c>
      <c r="G34" s="201">
        <v>0.05</v>
      </c>
      <c r="H34" s="201">
        <v>0.16666666666666666</v>
      </c>
      <c r="I34" s="201">
        <v>0.31666666666666665</v>
      </c>
      <c r="J34" s="201">
        <v>0.53333333333333333</v>
      </c>
      <c r="K34" s="201">
        <v>0.34166666666666667</v>
      </c>
      <c r="L34" s="201">
        <v>0.24166666666666667</v>
      </c>
      <c r="M34" s="203">
        <v>0.15</v>
      </c>
      <c r="N34" s="174">
        <v>66.232778073842383</v>
      </c>
      <c r="O34" s="244">
        <v>0.35600698949838383</v>
      </c>
      <c r="P34" s="245">
        <v>0.15802029640176274</v>
      </c>
    </row>
    <row r="35" spans="1:16" x14ac:dyDescent="0.25">
      <c r="A35" s="202" t="s">
        <v>76</v>
      </c>
      <c r="B35" s="200" t="s">
        <v>77</v>
      </c>
      <c r="C35" s="209" t="s">
        <v>21</v>
      </c>
      <c r="D35" s="231">
        <v>107</v>
      </c>
      <c r="E35" s="236">
        <v>71.283355140186913</v>
      </c>
      <c r="F35" s="235">
        <v>68</v>
      </c>
      <c r="G35" s="201" t="s">
        <v>878</v>
      </c>
      <c r="H35" s="201">
        <v>0.12149532710280374</v>
      </c>
      <c r="I35" s="201">
        <v>0.18691588785046728</v>
      </c>
      <c r="J35" s="201">
        <v>0.57009345794392519</v>
      </c>
      <c r="K35" s="201">
        <v>0.43925233644859812</v>
      </c>
      <c r="L35" s="201">
        <v>0.29906542056074764</v>
      </c>
      <c r="M35" s="203">
        <v>0.24299065420560748</v>
      </c>
      <c r="N35" s="174">
        <v>74.159512439295057</v>
      </c>
      <c r="O35" s="244">
        <v>0.1419290350289131</v>
      </c>
      <c r="P35" s="245">
        <v>0.32335795448250909</v>
      </c>
    </row>
    <row r="36" spans="1:16" x14ac:dyDescent="0.25">
      <c r="A36" s="202" t="s">
        <v>78</v>
      </c>
      <c r="B36" s="200" t="s">
        <v>79</v>
      </c>
      <c r="C36" s="209" t="s">
        <v>69</v>
      </c>
      <c r="D36" s="231">
        <v>237</v>
      </c>
      <c r="E36" s="236">
        <v>78.861871308016873</v>
      </c>
      <c r="F36" s="235">
        <v>73.777000000000001</v>
      </c>
      <c r="G36" s="201">
        <v>4.2194092827004218E-2</v>
      </c>
      <c r="H36" s="201">
        <v>8.8607594936708861E-2</v>
      </c>
      <c r="I36" s="201">
        <v>0.13502109704641349</v>
      </c>
      <c r="J36" s="201">
        <v>0.46835443037974678</v>
      </c>
      <c r="K36" s="201">
        <v>0.60759493670886078</v>
      </c>
      <c r="L36" s="201">
        <v>0.48101265822784811</v>
      </c>
      <c r="M36" s="203">
        <v>0.39662447257383965</v>
      </c>
      <c r="N36" s="174">
        <v>77.550586972421428</v>
      </c>
      <c r="O36" s="244">
        <v>0.128864216082237</v>
      </c>
      <c r="P36" s="245">
        <v>0.35099591578966116</v>
      </c>
    </row>
    <row r="37" spans="1:16" x14ac:dyDescent="0.25">
      <c r="A37" s="202" t="s">
        <v>80</v>
      </c>
      <c r="B37" s="200" t="s">
        <v>81</v>
      </c>
      <c r="C37" s="209" t="s">
        <v>8</v>
      </c>
      <c r="D37" s="231">
        <v>271</v>
      </c>
      <c r="E37" s="236">
        <v>69.001791512915119</v>
      </c>
      <c r="F37" s="235">
        <v>65</v>
      </c>
      <c r="G37" s="201">
        <v>5.1660516605166053E-2</v>
      </c>
      <c r="H37" s="201">
        <v>0.13284132841328414</v>
      </c>
      <c r="I37" s="201">
        <v>0.24354243542435425</v>
      </c>
      <c r="J37" s="201">
        <v>0.57564575645756455</v>
      </c>
      <c r="K37" s="201">
        <v>0.38007380073800739</v>
      </c>
      <c r="L37" s="201">
        <v>0.25461254612546125</v>
      </c>
      <c r="M37" s="203">
        <v>0.18081180811808117</v>
      </c>
      <c r="N37" s="174">
        <v>70.253825783256133</v>
      </c>
      <c r="O37" s="244">
        <v>0.27399452777231503</v>
      </c>
      <c r="P37" s="245">
        <v>0.20452717265782305</v>
      </c>
    </row>
    <row r="38" spans="1:16" x14ac:dyDescent="0.25">
      <c r="A38" s="202" t="s">
        <v>82</v>
      </c>
      <c r="B38" s="77" t="s">
        <v>83</v>
      </c>
      <c r="C38" s="209" t="s">
        <v>14</v>
      </c>
      <c r="D38" s="231">
        <v>295</v>
      </c>
      <c r="E38" s="236">
        <v>64.340677966101694</v>
      </c>
      <c r="F38" s="235">
        <v>62</v>
      </c>
      <c r="G38" s="201">
        <v>7.1186440677966104E-2</v>
      </c>
      <c r="H38" s="201">
        <v>0.20338983050847459</v>
      </c>
      <c r="I38" s="201">
        <v>0.32881355932203388</v>
      </c>
      <c r="J38" s="201">
        <v>0.54576271186440684</v>
      </c>
      <c r="K38" s="201">
        <v>0.26779661016949152</v>
      </c>
      <c r="L38" s="201">
        <v>0.17966101694915254</v>
      </c>
      <c r="M38" s="203">
        <v>0.12542372881355932</v>
      </c>
      <c r="N38" s="174">
        <v>64.393751264402908</v>
      </c>
      <c r="O38" s="244">
        <v>0.3567703091654672</v>
      </c>
      <c r="P38" s="245">
        <v>0.11779999555741121</v>
      </c>
    </row>
    <row r="39" spans="1:16" x14ac:dyDescent="0.25">
      <c r="A39" s="202" t="s">
        <v>84</v>
      </c>
      <c r="B39" s="200" t="s">
        <v>85</v>
      </c>
      <c r="C39" s="209" t="s">
        <v>31</v>
      </c>
      <c r="D39" s="231">
        <v>81</v>
      </c>
      <c r="E39" s="236">
        <v>73.615074074074073</v>
      </c>
      <c r="F39" s="235">
        <v>69.951499999999996</v>
      </c>
      <c r="G39" s="201" t="s">
        <v>878</v>
      </c>
      <c r="H39" s="201">
        <v>8.6419753086419748E-2</v>
      </c>
      <c r="I39" s="201">
        <v>0.19753086419753085</v>
      </c>
      <c r="J39" s="201">
        <v>0.5185185185185186</v>
      </c>
      <c r="K39" s="201">
        <v>0.53086419753086422</v>
      </c>
      <c r="L39" s="201">
        <v>0.35802469135802467</v>
      </c>
      <c r="M39" s="203">
        <v>0.2839506172839506</v>
      </c>
      <c r="N39" s="174">
        <v>72.15476000539536</v>
      </c>
      <c r="O39" s="244">
        <v>0.18535990843605352</v>
      </c>
      <c r="P39" s="245">
        <v>0.2647317542342717</v>
      </c>
    </row>
    <row r="40" spans="1:16" x14ac:dyDescent="0.25">
      <c r="A40" s="202" t="s">
        <v>86</v>
      </c>
      <c r="B40" s="200" t="s">
        <v>87</v>
      </c>
      <c r="C40" s="209" t="s">
        <v>11</v>
      </c>
      <c r="D40" s="231">
        <v>89</v>
      </c>
      <c r="E40" s="236">
        <v>67.376404494382029</v>
      </c>
      <c r="F40" s="235">
        <v>65</v>
      </c>
      <c r="G40" s="201" t="s">
        <v>878</v>
      </c>
      <c r="H40" s="201">
        <v>0.11235955056179775</v>
      </c>
      <c r="I40" s="201">
        <v>0.21348314606741572</v>
      </c>
      <c r="J40" s="201">
        <v>0.66292134831460681</v>
      </c>
      <c r="K40" s="201">
        <v>0.3707865168539326</v>
      </c>
      <c r="L40" s="201">
        <v>0.1797752808988764</v>
      </c>
      <c r="M40" s="203">
        <v>0.12359550561797752</v>
      </c>
      <c r="N40" s="174">
        <v>67.578021896172331</v>
      </c>
      <c r="O40" s="244">
        <v>0.22702975887512397</v>
      </c>
      <c r="P40" s="245">
        <v>0.12128709918784651</v>
      </c>
    </row>
    <row r="41" spans="1:16" x14ac:dyDescent="0.25">
      <c r="A41" s="202" t="s">
        <v>88</v>
      </c>
      <c r="B41" s="200" t="s">
        <v>89</v>
      </c>
      <c r="C41" s="209" t="s">
        <v>14</v>
      </c>
      <c r="D41" s="231">
        <v>128</v>
      </c>
      <c r="E41" s="236">
        <v>71.87890625</v>
      </c>
      <c r="F41" s="235">
        <v>67.25</v>
      </c>
      <c r="G41" s="201">
        <v>4.6875E-2</v>
      </c>
      <c r="H41" s="201">
        <v>9.375E-2</v>
      </c>
      <c r="I41" s="201">
        <v>0.140625</v>
      </c>
      <c r="J41" s="201">
        <v>0.609375</v>
      </c>
      <c r="K41" s="201">
        <v>0.4609375</v>
      </c>
      <c r="L41" s="201">
        <v>0.3203125</v>
      </c>
      <c r="M41" s="203">
        <v>0.25</v>
      </c>
      <c r="N41" s="174">
        <v>72.631589333259598</v>
      </c>
      <c r="O41" s="244">
        <v>0.14273732792821903</v>
      </c>
      <c r="P41" s="245">
        <v>0.27085459007242013</v>
      </c>
    </row>
    <row r="42" spans="1:16" x14ac:dyDescent="0.25">
      <c r="A42" s="202" t="s">
        <v>90</v>
      </c>
      <c r="B42" s="200" t="s">
        <v>91</v>
      </c>
      <c r="C42" s="4" t="s">
        <v>24</v>
      </c>
      <c r="D42" s="231">
        <v>154</v>
      </c>
      <c r="E42" s="236">
        <v>62.922077922077925</v>
      </c>
      <c r="F42" s="235">
        <v>61</v>
      </c>
      <c r="G42" s="201">
        <v>5.844155844155844E-2</v>
      </c>
      <c r="H42" s="201">
        <v>0.14935064935064934</v>
      </c>
      <c r="I42" s="201">
        <v>0.32467532467532467</v>
      </c>
      <c r="J42" s="201">
        <v>0.61038961038961037</v>
      </c>
      <c r="K42" s="201">
        <v>0.20779220779220781</v>
      </c>
      <c r="L42" s="201">
        <v>0.12337662337662338</v>
      </c>
      <c r="M42" s="203">
        <v>6.4935064935064929E-2</v>
      </c>
      <c r="N42" s="174">
        <v>63.400305686575578</v>
      </c>
      <c r="O42" s="244">
        <v>0.34813087534887438</v>
      </c>
      <c r="P42" s="245">
        <v>7.3168143363641885E-2</v>
      </c>
    </row>
    <row r="43" spans="1:16" x14ac:dyDescent="0.25">
      <c r="A43" s="202" t="s">
        <v>517</v>
      </c>
      <c r="B43" s="175" t="s">
        <v>703</v>
      </c>
      <c r="C43" s="196" t="s">
        <v>31</v>
      </c>
      <c r="D43" s="231">
        <v>130</v>
      </c>
      <c r="E43" s="236">
        <v>79.099999999999994</v>
      </c>
      <c r="F43" s="235">
        <v>73.25</v>
      </c>
      <c r="G43" s="201" t="s">
        <v>878</v>
      </c>
      <c r="H43" s="201">
        <v>6.1538461538461542E-2</v>
      </c>
      <c r="I43" s="201">
        <v>0.12307692307692308</v>
      </c>
      <c r="J43" s="201">
        <v>0.5</v>
      </c>
      <c r="K43" s="201">
        <v>0.6</v>
      </c>
      <c r="L43" s="201">
        <v>0.47692307692307695</v>
      </c>
      <c r="M43" s="203">
        <v>0.37692307692307692</v>
      </c>
      <c r="N43" s="174">
        <v>80.00268709886052</v>
      </c>
      <c r="O43" s="244">
        <v>0.11639167647413286</v>
      </c>
      <c r="P43" s="245">
        <v>0.40095478307368693</v>
      </c>
    </row>
    <row r="44" spans="1:16" x14ac:dyDescent="0.25">
      <c r="A44" s="202" t="s">
        <v>92</v>
      </c>
      <c r="B44" s="200" t="s">
        <v>93</v>
      </c>
      <c r="C44" s="209" t="s">
        <v>5</v>
      </c>
      <c r="D44" s="231">
        <v>78</v>
      </c>
      <c r="E44" s="236">
        <v>71.775641025641022</v>
      </c>
      <c r="F44" s="235">
        <v>71</v>
      </c>
      <c r="G44" s="201" t="s">
        <v>878</v>
      </c>
      <c r="H44" s="201" t="s">
        <v>878</v>
      </c>
      <c r="I44" s="201">
        <v>0.11538461538461539</v>
      </c>
      <c r="J44" s="201">
        <v>0.67948717948717952</v>
      </c>
      <c r="K44" s="201">
        <v>0.5641025641025641</v>
      </c>
      <c r="L44" s="201">
        <v>0.32051282051282054</v>
      </c>
      <c r="M44" s="203">
        <v>0.20512820512820512</v>
      </c>
      <c r="N44" s="174">
        <v>70.528775350241077</v>
      </c>
      <c r="O44" s="244">
        <v>0.11323261115648031</v>
      </c>
      <c r="P44" s="245">
        <v>0.19714747729605864</v>
      </c>
    </row>
    <row r="45" spans="1:16" x14ac:dyDescent="0.25">
      <c r="A45" s="202" t="s">
        <v>94</v>
      </c>
      <c r="B45" s="200" t="s">
        <v>95</v>
      </c>
      <c r="C45" s="209" t="s">
        <v>11</v>
      </c>
      <c r="D45" s="231">
        <v>116</v>
      </c>
      <c r="E45" s="236">
        <v>73.159482758620683</v>
      </c>
      <c r="F45" s="235">
        <v>73.25</v>
      </c>
      <c r="G45" s="201">
        <v>8.6206896551724144E-2</v>
      </c>
      <c r="H45" s="201">
        <v>0.15517241379310345</v>
      </c>
      <c r="I45" s="201">
        <v>0.23275862068965517</v>
      </c>
      <c r="J45" s="201">
        <v>0.44827586206896552</v>
      </c>
      <c r="K45" s="201">
        <v>0.53448275862068961</v>
      </c>
      <c r="L45" s="201">
        <v>0.43965517241379309</v>
      </c>
      <c r="M45" s="203">
        <v>0.31896551724137934</v>
      </c>
      <c r="N45" s="174">
        <v>72.8983012418838</v>
      </c>
      <c r="O45" s="244">
        <v>0.22437443120424294</v>
      </c>
      <c r="P45" s="245">
        <v>0.27459514000042334</v>
      </c>
    </row>
    <row r="46" spans="1:16" x14ac:dyDescent="0.25">
      <c r="A46" s="202" t="s">
        <v>96</v>
      </c>
      <c r="B46" s="200" t="s">
        <v>97</v>
      </c>
      <c r="C46" s="209" t="s">
        <v>21</v>
      </c>
      <c r="D46" s="231">
        <v>219</v>
      </c>
      <c r="E46" s="236">
        <v>68.93150684931507</v>
      </c>
      <c r="F46" s="235">
        <v>65.5</v>
      </c>
      <c r="G46" s="201">
        <v>6.8493150684931503E-2</v>
      </c>
      <c r="H46" s="201">
        <v>0.15525114155251141</v>
      </c>
      <c r="I46" s="201">
        <v>0.23287671232876711</v>
      </c>
      <c r="J46" s="201">
        <v>0.57534246575342474</v>
      </c>
      <c r="K46" s="201">
        <v>0.37442922374429222</v>
      </c>
      <c r="L46" s="201">
        <v>0.25114155251141551</v>
      </c>
      <c r="M46" s="203">
        <v>0.19178082191780821</v>
      </c>
      <c r="N46" s="174">
        <v>70.950660894591223</v>
      </c>
      <c r="O46" s="244">
        <v>0.20674932796593284</v>
      </c>
      <c r="P46" s="245">
        <v>0.20167597584323635</v>
      </c>
    </row>
    <row r="47" spans="1:16" x14ac:dyDescent="0.25">
      <c r="A47" s="202" t="s">
        <v>98</v>
      </c>
      <c r="B47" s="200" t="s">
        <v>99</v>
      </c>
      <c r="C47" s="209" t="s">
        <v>14</v>
      </c>
      <c r="D47" s="231">
        <v>314</v>
      </c>
      <c r="E47" s="236">
        <v>73.235668789808912</v>
      </c>
      <c r="F47" s="235">
        <v>70</v>
      </c>
      <c r="G47" s="201" t="s">
        <v>878</v>
      </c>
      <c r="H47" s="201">
        <v>3.5031847133757961E-2</v>
      </c>
      <c r="I47" s="201">
        <v>0.12101910828025478</v>
      </c>
      <c r="J47" s="201">
        <v>0.62101910828025475</v>
      </c>
      <c r="K47" s="201">
        <v>0.51910828025477707</v>
      </c>
      <c r="L47" s="201">
        <v>0.34394904458598724</v>
      </c>
      <c r="M47" s="203">
        <v>0.25796178343949044</v>
      </c>
      <c r="N47" s="174">
        <v>75.073420603065912</v>
      </c>
      <c r="O47" s="244">
        <v>0.12175239958665109</v>
      </c>
      <c r="P47" s="245">
        <v>0.28662593515240464</v>
      </c>
    </row>
    <row r="48" spans="1:16" x14ac:dyDescent="0.25">
      <c r="A48" s="202" t="s">
        <v>100</v>
      </c>
      <c r="B48" s="200" t="s">
        <v>101</v>
      </c>
      <c r="C48" s="209" t="s">
        <v>5</v>
      </c>
      <c r="D48" s="231">
        <v>41</v>
      </c>
      <c r="E48" s="236">
        <v>68.322304878048797</v>
      </c>
      <c r="F48" s="235">
        <v>65.032999999999987</v>
      </c>
      <c r="G48" s="201" t="s">
        <v>878</v>
      </c>
      <c r="H48" s="201">
        <v>0.14634146341463414</v>
      </c>
      <c r="I48" s="201">
        <v>0.21951219512195122</v>
      </c>
      <c r="J48" s="201">
        <v>0.68292682926829273</v>
      </c>
      <c r="K48" s="201">
        <v>0.3902439024390244</v>
      </c>
      <c r="L48" s="201">
        <v>0.26829268292682928</v>
      </c>
      <c r="M48" s="203" t="s">
        <v>878</v>
      </c>
      <c r="N48" s="174">
        <v>67.816218978698515</v>
      </c>
      <c r="O48" s="244">
        <v>0.23745821258099162</v>
      </c>
      <c r="P48" s="245">
        <v>7.9451742651752713E-2</v>
      </c>
    </row>
    <row r="49" spans="1:16" x14ac:dyDescent="0.25">
      <c r="A49" s="202" t="s">
        <v>102</v>
      </c>
      <c r="B49" s="200" t="s">
        <v>103</v>
      </c>
      <c r="C49" s="209" t="s">
        <v>31</v>
      </c>
      <c r="D49" s="231">
        <v>148</v>
      </c>
      <c r="E49" s="236">
        <v>64.770270270270274</v>
      </c>
      <c r="F49" s="235">
        <v>61</v>
      </c>
      <c r="G49" s="201">
        <v>6.0810810810810814E-2</v>
      </c>
      <c r="H49" s="201">
        <v>0.24324324324324326</v>
      </c>
      <c r="I49" s="201">
        <v>0.38513513513513514</v>
      </c>
      <c r="J49" s="201">
        <v>0.48648648648648646</v>
      </c>
      <c r="K49" s="201">
        <v>0.23648648648648649</v>
      </c>
      <c r="L49" s="201">
        <v>0.16216216216216217</v>
      </c>
      <c r="M49" s="203">
        <v>0.12837837837837837</v>
      </c>
      <c r="N49" s="174">
        <v>67.173877798759833</v>
      </c>
      <c r="O49" s="244">
        <v>0.33610230092524962</v>
      </c>
      <c r="P49" s="245">
        <v>0.16940733100452651</v>
      </c>
    </row>
    <row r="50" spans="1:16" x14ac:dyDescent="0.25">
      <c r="A50" s="202" t="s">
        <v>104</v>
      </c>
      <c r="B50" s="77" t="s">
        <v>105</v>
      </c>
      <c r="C50" s="209" t="s">
        <v>31</v>
      </c>
      <c r="D50" s="231">
        <v>105</v>
      </c>
      <c r="E50" s="236">
        <v>75.726399999999998</v>
      </c>
      <c r="F50" s="235">
        <v>73</v>
      </c>
      <c r="G50" s="201">
        <v>4.7619047619047616E-2</v>
      </c>
      <c r="H50" s="201">
        <v>8.5714285714285715E-2</v>
      </c>
      <c r="I50" s="201">
        <v>0.12380952380952381</v>
      </c>
      <c r="J50" s="201">
        <v>0.58095238095238089</v>
      </c>
      <c r="K50" s="201">
        <v>0.61904761904761907</v>
      </c>
      <c r="L50" s="201">
        <v>0.43809523809523809</v>
      </c>
      <c r="M50" s="203">
        <v>0.29523809523809524</v>
      </c>
      <c r="N50" s="174">
        <v>74.087581841221706</v>
      </c>
      <c r="O50" s="244">
        <v>0.11089910367947318</v>
      </c>
      <c r="P50" s="245">
        <v>0.27074680116650407</v>
      </c>
    </row>
    <row r="51" spans="1:16" x14ac:dyDescent="0.25">
      <c r="A51" s="202" t="s">
        <v>106</v>
      </c>
      <c r="B51" s="77" t="s">
        <v>107</v>
      </c>
      <c r="C51" s="209" t="s">
        <v>31</v>
      </c>
      <c r="D51" s="231">
        <v>192</v>
      </c>
      <c r="E51" s="236">
        <v>68.114296874999994</v>
      </c>
      <c r="F51" s="235">
        <v>66</v>
      </c>
      <c r="G51" s="201">
        <v>7.8125E-2</v>
      </c>
      <c r="H51" s="201">
        <v>0.18229166666666666</v>
      </c>
      <c r="I51" s="201">
        <v>0.27604166666666669</v>
      </c>
      <c r="J51" s="201">
        <v>0.5625</v>
      </c>
      <c r="K51" s="201">
        <v>0.359375</v>
      </c>
      <c r="L51" s="201">
        <v>0.22916666666666666</v>
      </c>
      <c r="M51" s="203">
        <v>0.16145833333333334</v>
      </c>
      <c r="N51" s="174">
        <v>66.931803946980764</v>
      </c>
      <c r="O51" s="244">
        <v>0.34553783977886965</v>
      </c>
      <c r="P51" s="245">
        <v>0.1235404482835343</v>
      </c>
    </row>
    <row r="52" spans="1:16" x14ac:dyDescent="0.25">
      <c r="A52" s="202" t="s">
        <v>108</v>
      </c>
      <c r="B52" s="200" t="s">
        <v>109</v>
      </c>
      <c r="C52" s="209" t="s">
        <v>110</v>
      </c>
      <c r="D52" s="231">
        <v>192</v>
      </c>
      <c r="E52" s="236">
        <v>71.428320312499991</v>
      </c>
      <c r="F52" s="235">
        <v>66.868750000000006</v>
      </c>
      <c r="G52" s="201">
        <v>4.6875E-2</v>
      </c>
      <c r="H52" s="201">
        <v>0.10416666666666667</v>
      </c>
      <c r="I52" s="201">
        <v>0.1875</v>
      </c>
      <c r="J52" s="201">
        <v>0.58854166666666663</v>
      </c>
      <c r="K52" s="201">
        <v>0.4375</v>
      </c>
      <c r="L52" s="201">
        <v>0.32291666666666669</v>
      </c>
      <c r="M52" s="203">
        <v>0.22395833333333334</v>
      </c>
      <c r="N52" s="174">
        <v>71.981057666570265</v>
      </c>
      <c r="O52" s="244">
        <v>0.18554959524917122</v>
      </c>
      <c r="P52" s="245">
        <v>0.22106888549760112</v>
      </c>
    </row>
    <row r="53" spans="1:16" x14ac:dyDescent="0.25">
      <c r="A53" s="202" t="s">
        <v>111</v>
      </c>
      <c r="B53" s="77" t="s">
        <v>112</v>
      </c>
      <c r="C53" s="209" t="s">
        <v>31</v>
      </c>
      <c r="D53" s="231">
        <v>107</v>
      </c>
      <c r="E53" s="236">
        <v>74.873831775700936</v>
      </c>
      <c r="F53" s="235">
        <v>70</v>
      </c>
      <c r="G53" s="201">
        <v>5.6074766355140186E-2</v>
      </c>
      <c r="H53" s="201">
        <v>0.11214953271028037</v>
      </c>
      <c r="I53" s="201">
        <v>0.17757009345794392</v>
      </c>
      <c r="J53" s="201">
        <v>0.4859813084112149</v>
      </c>
      <c r="K53" s="201">
        <v>0.51401869158878499</v>
      </c>
      <c r="L53" s="201">
        <v>0.41121495327102803</v>
      </c>
      <c r="M53" s="203">
        <v>0.3364485981308411</v>
      </c>
      <c r="N53" s="174">
        <v>74.118389725960981</v>
      </c>
      <c r="O53" s="244">
        <v>0.15091046876839029</v>
      </c>
      <c r="P53" s="245">
        <v>0.28946257283467108</v>
      </c>
    </row>
    <row r="54" spans="1:16" x14ac:dyDescent="0.25">
      <c r="A54" s="207" t="s">
        <v>113</v>
      </c>
      <c r="B54" s="222" t="s">
        <v>114</v>
      </c>
      <c r="C54" s="208" t="s">
        <v>14</v>
      </c>
      <c r="D54" s="231">
        <v>143</v>
      </c>
      <c r="E54" s="249">
        <v>67.734926573426563</v>
      </c>
      <c r="F54" s="235">
        <v>66.672499999999985</v>
      </c>
      <c r="G54" s="212" t="s">
        <v>878</v>
      </c>
      <c r="H54" s="212">
        <v>5.5944055944055944E-2</v>
      </c>
      <c r="I54" s="212">
        <v>0.18181818181818182</v>
      </c>
      <c r="J54" s="212">
        <v>0.70629370629370625</v>
      </c>
      <c r="K54" s="212">
        <v>0.3776223776223776</v>
      </c>
      <c r="L54" s="212">
        <v>0.19580419580419581</v>
      </c>
      <c r="M54" s="213">
        <v>0.11188811188811189</v>
      </c>
      <c r="N54" s="173">
        <v>67.525348241437612</v>
      </c>
      <c r="O54" s="242">
        <v>0.18271372817254866</v>
      </c>
      <c r="P54" s="243">
        <v>0.11255007675391948</v>
      </c>
    </row>
    <row r="55" spans="1:16" x14ac:dyDescent="0.25">
      <c r="A55" s="202" t="s">
        <v>115</v>
      </c>
      <c r="B55" s="1" t="s">
        <v>116</v>
      </c>
      <c r="C55" s="209" t="s">
        <v>69</v>
      </c>
      <c r="D55" s="231">
        <v>138</v>
      </c>
      <c r="E55" s="236">
        <v>72.376528985507235</v>
      </c>
      <c r="F55" s="235">
        <v>67</v>
      </c>
      <c r="G55" s="201">
        <v>3.6231884057971016E-2</v>
      </c>
      <c r="H55" s="201">
        <v>9.420289855072464E-2</v>
      </c>
      <c r="I55" s="201">
        <v>0.19565217391304349</v>
      </c>
      <c r="J55" s="201">
        <v>0.56521739130434789</v>
      </c>
      <c r="K55" s="201">
        <v>0.42753623188405798</v>
      </c>
      <c r="L55" s="201">
        <v>0.34057971014492755</v>
      </c>
      <c r="M55" s="203">
        <v>0.2391304347826087</v>
      </c>
      <c r="N55" s="174">
        <v>72.067811913170729</v>
      </c>
      <c r="O55" s="244">
        <v>0.19842279914800243</v>
      </c>
      <c r="P55" s="245">
        <v>0.22684612133219062</v>
      </c>
    </row>
    <row r="56" spans="1:16" x14ac:dyDescent="0.25">
      <c r="A56" s="202" t="s">
        <v>117</v>
      </c>
      <c r="B56" s="200" t="s">
        <v>118</v>
      </c>
      <c r="C56" s="209" t="s">
        <v>110</v>
      </c>
      <c r="D56" s="231">
        <v>193</v>
      </c>
      <c r="E56" s="236">
        <v>67.823834196891198</v>
      </c>
      <c r="F56" s="235">
        <v>65.5</v>
      </c>
      <c r="G56" s="201">
        <v>4.6632124352331605E-2</v>
      </c>
      <c r="H56" s="201">
        <v>0.10880829015544041</v>
      </c>
      <c r="I56" s="201">
        <v>0.22279792746113988</v>
      </c>
      <c r="J56" s="201">
        <v>0.64766839378238339</v>
      </c>
      <c r="K56" s="201">
        <v>0.36269430051813473</v>
      </c>
      <c r="L56" s="201">
        <v>0.19170984455958548</v>
      </c>
      <c r="M56" s="203">
        <v>0.12953367875647667</v>
      </c>
      <c r="N56" s="174">
        <v>67.572211819357676</v>
      </c>
      <c r="O56" s="244">
        <v>0.24118117672077249</v>
      </c>
      <c r="P56" s="245">
        <v>0.10258855234281362</v>
      </c>
    </row>
    <row r="57" spans="1:16" x14ac:dyDescent="0.25">
      <c r="A57" s="202" t="s">
        <v>119</v>
      </c>
      <c r="B57" s="200" t="s">
        <v>120</v>
      </c>
      <c r="C57" s="209" t="s">
        <v>110</v>
      </c>
      <c r="D57" s="231">
        <v>220</v>
      </c>
      <c r="E57" s="236">
        <v>68.307550000000006</v>
      </c>
      <c r="F57" s="235">
        <v>66</v>
      </c>
      <c r="G57" s="201">
        <v>3.1818181818181815E-2</v>
      </c>
      <c r="H57" s="201">
        <v>0.12727272727272726</v>
      </c>
      <c r="I57" s="201">
        <v>0.23181818181818181</v>
      </c>
      <c r="J57" s="201">
        <v>0.61818181818181817</v>
      </c>
      <c r="K57" s="201">
        <v>0.41363636363636364</v>
      </c>
      <c r="L57" s="201">
        <v>0.25</v>
      </c>
      <c r="M57" s="203">
        <v>0.15</v>
      </c>
      <c r="N57" s="174">
        <v>69.772498666592256</v>
      </c>
      <c r="O57" s="244">
        <v>0.21671771926048111</v>
      </c>
      <c r="P57" s="245">
        <v>0.17779237173140097</v>
      </c>
    </row>
    <row r="58" spans="1:16" x14ac:dyDescent="0.25">
      <c r="A58" s="202" t="s">
        <v>121</v>
      </c>
      <c r="B58" s="200" t="s">
        <v>122</v>
      </c>
      <c r="C58" s="209" t="s">
        <v>24</v>
      </c>
      <c r="D58" s="231">
        <v>159</v>
      </c>
      <c r="E58" s="236">
        <v>62.518867924528301</v>
      </c>
      <c r="F58" s="235">
        <v>61.5</v>
      </c>
      <c r="G58" s="201">
        <v>9.4339622641509441E-2</v>
      </c>
      <c r="H58" s="201">
        <v>0.24528301886792453</v>
      </c>
      <c r="I58" s="201">
        <v>0.37106918238993708</v>
      </c>
      <c r="J58" s="201">
        <v>0.54716981132075482</v>
      </c>
      <c r="K58" s="201">
        <v>0.2389937106918239</v>
      </c>
      <c r="L58" s="201">
        <v>0.15094339622641509</v>
      </c>
      <c r="M58" s="203">
        <v>8.1761006289308172E-2</v>
      </c>
      <c r="N58" s="174">
        <v>63.752667736128501</v>
      </c>
      <c r="O58" s="244">
        <v>0.31953848387601913</v>
      </c>
      <c r="P58" s="245">
        <v>9.5949028752019938E-2</v>
      </c>
    </row>
    <row r="59" spans="1:16" x14ac:dyDescent="0.25">
      <c r="A59" s="202" t="s">
        <v>123</v>
      </c>
      <c r="B59" s="200" t="s">
        <v>124</v>
      </c>
      <c r="C59" s="209" t="s">
        <v>8</v>
      </c>
      <c r="D59" s="231">
        <v>159</v>
      </c>
      <c r="E59" s="236">
        <v>67.191503144654121</v>
      </c>
      <c r="F59" s="235">
        <v>63.393500000000003</v>
      </c>
      <c r="G59" s="201">
        <v>3.7735849056603772E-2</v>
      </c>
      <c r="H59" s="201">
        <v>8.8050314465408799E-2</v>
      </c>
      <c r="I59" s="201">
        <v>0.27672955974842767</v>
      </c>
      <c r="J59" s="201">
        <v>0.58490566037735858</v>
      </c>
      <c r="K59" s="201">
        <v>0.3081761006289308</v>
      </c>
      <c r="L59" s="201">
        <v>0.16981132075471697</v>
      </c>
      <c r="M59" s="203">
        <v>0.13836477987421383</v>
      </c>
      <c r="N59" s="174">
        <v>66.970992998692708</v>
      </c>
      <c r="O59" s="244">
        <v>0.28848217575019935</v>
      </c>
      <c r="P59" s="245">
        <v>0.12787191701687572</v>
      </c>
    </row>
    <row r="60" spans="1:16" x14ac:dyDescent="0.25">
      <c r="A60" s="202" t="s">
        <v>125</v>
      </c>
      <c r="B60" s="200" t="s">
        <v>126</v>
      </c>
      <c r="C60" s="209" t="s">
        <v>69</v>
      </c>
      <c r="D60" s="231">
        <v>87</v>
      </c>
      <c r="E60" s="236">
        <v>73.022988505747122</v>
      </c>
      <c r="F60" s="235">
        <v>70.5</v>
      </c>
      <c r="G60" s="201">
        <v>0</v>
      </c>
      <c r="H60" s="201">
        <v>5.7471264367816091E-2</v>
      </c>
      <c r="I60" s="201">
        <v>0.16091954022988506</v>
      </c>
      <c r="J60" s="201">
        <v>0.59770114942528729</v>
      </c>
      <c r="K60" s="201">
        <v>0.52873563218390807</v>
      </c>
      <c r="L60" s="201">
        <v>0.40229885057471265</v>
      </c>
      <c r="M60" s="203">
        <v>0.2413793103448276</v>
      </c>
      <c r="N60" s="174">
        <v>72.81762067465219</v>
      </c>
      <c r="O60" s="244">
        <v>0.1656664783221545</v>
      </c>
      <c r="P60" s="245">
        <v>0.23355709934508478</v>
      </c>
    </row>
    <row r="61" spans="1:16" x14ac:dyDescent="0.25">
      <c r="A61" s="202" t="s">
        <v>127</v>
      </c>
      <c r="B61" s="200" t="s">
        <v>128</v>
      </c>
      <c r="C61" s="209" t="s">
        <v>24</v>
      </c>
      <c r="D61" s="231">
        <v>355</v>
      </c>
      <c r="E61" s="236">
        <v>70.942673239436616</v>
      </c>
      <c r="F61" s="235">
        <v>68</v>
      </c>
      <c r="G61" s="201">
        <v>5.0704225352112678E-2</v>
      </c>
      <c r="H61" s="201">
        <v>0.12112676056338029</v>
      </c>
      <c r="I61" s="201">
        <v>0.22535211267605634</v>
      </c>
      <c r="J61" s="201">
        <v>0.55774647887323947</v>
      </c>
      <c r="K61" s="201">
        <v>0.44788732394366199</v>
      </c>
      <c r="L61" s="201">
        <v>0.28732394366197184</v>
      </c>
      <c r="M61" s="203">
        <v>0.21690140845070421</v>
      </c>
      <c r="N61" s="174">
        <v>69.192087844299166</v>
      </c>
      <c r="O61" s="244">
        <v>0.26441294568019469</v>
      </c>
      <c r="P61" s="245">
        <v>0.17349000809278428</v>
      </c>
    </row>
    <row r="62" spans="1:16" x14ac:dyDescent="0.25">
      <c r="A62" s="202" t="s">
        <v>129</v>
      </c>
      <c r="B62" s="200" t="s">
        <v>130</v>
      </c>
      <c r="C62" s="209" t="s">
        <v>21</v>
      </c>
      <c r="D62" s="231">
        <v>55</v>
      </c>
      <c r="E62" s="236">
        <v>75.618181818181824</v>
      </c>
      <c r="F62" s="235">
        <v>69</v>
      </c>
      <c r="G62" s="201" t="s">
        <v>878</v>
      </c>
      <c r="H62" s="201">
        <v>0.10909090909090909</v>
      </c>
      <c r="I62" s="201">
        <v>0.21818181818181817</v>
      </c>
      <c r="J62" s="201">
        <v>0.47272727272727277</v>
      </c>
      <c r="K62" s="201">
        <v>0.47272727272727272</v>
      </c>
      <c r="L62" s="201">
        <v>0.4</v>
      </c>
      <c r="M62" s="203">
        <v>0.30909090909090908</v>
      </c>
      <c r="N62" s="174">
        <v>75.17913168957341</v>
      </c>
      <c r="O62" s="244">
        <v>0.25469722176981441</v>
      </c>
      <c r="P62" s="245">
        <v>0.25932319825089484</v>
      </c>
    </row>
    <row r="63" spans="1:16" x14ac:dyDescent="0.25">
      <c r="A63" s="202" t="s">
        <v>131</v>
      </c>
      <c r="B63" s="200" t="s">
        <v>132</v>
      </c>
      <c r="C63" s="209" t="s">
        <v>8</v>
      </c>
      <c r="D63" s="231">
        <v>209</v>
      </c>
      <c r="E63" s="236">
        <v>77.778081339712898</v>
      </c>
      <c r="F63" s="235">
        <v>74</v>
      </c>
      <c r="G63" s="201" t="s">
        <v>878</v>
      </c>
      <c r="H63" s="201">
        <v>3.8277511961722487E-2</v>
      </c>
      <c r="I63" s="201">
        <v>0.10047846889952153</v>
      </c>
      <c r="J63" s="201">
        <v>0.52153110047846896</v>
      </c>
      <c r="K63" s="201">
        <v>0.60765550239234445</v>
      </c>
      <c r="L63" s="201">
        <v>0.46889952153110048</v>
      </c>
      <c r="M63" s="203">
        <v>0.37799043062200954</v>
      </c>
      <c r="N63" s="174">
        <v>77.22525314056324</v>
      </c>
      <c r="O63" s="244">
        <v>9.5184421805753594E-2</v>
      </c>
      <c r="P63" s="245">
        <v>0.36426094198536785</v>
      </c>
    </row>
    <row r="64" spans="1:16" x14ac:dyDescent="0.25">
      <c r="A64" s="202" t="s">
        <v>133</v>
      </c>
      <c r="B64" s="77" t="s">
        <v>134</v>
      </c>
      <c r="C64" s="209" t="s">
        <v>69</v>
      </c>
      <c r="D64" s="231">
        <v>212</v>
      </c>
      <c r="E64" s="236">
        <v>68.801870283018914</v>
      </c>
      <c r="F64" s="235">
        <v>65.852749999999986</v>
      </c>
      <c r="G64" s="201">
        <v>3.7735849056603772E-2</v>
      </c>
      <c r="H64" s="201">
        <v>7.0754716981132074E-2</v>
      </c>
      <c r="I64" s="201">
        <v>0.22641509433962265</v>
      </c>
      <c r="J64" s="201">
        <v>0.57547169811320753</v>
      </c>
      <c r="K64" s="201">
        <v>0.41509433962264153</v>
      </c>
      <c r="L64" s="201">
        <v>0.25943396226415094</v>
      </c>
      <c r="M64" s="203">
        <v>0.19811320754716982</v>
      </c>
      <c r="N64" s="174">
        <v>68.930387135939085</v>
      </c>
      <c r="O64" s="244">
        <v>0.20963525909539843</v>
      </c>
      <c r="P64" s="245">
        <v>0.21660591260524212</v>
      </c>
    </row>
    <row r="65" spans="1:16" x14ac:dyDescent="0.25">
      <c r="A65" s="202" t="s">
        <v>135</v>
      </c>
      <c r="B65" s="200" t="s">
        <v>136</v>
      </c>
      <c r="C65" s="209" t="s">
        <v>50</v>
      </c>
      <c r="D65" s="231">
        <v>194</v>
      </c>
      <c r="E65" s="236">
        <v>69.55670103092784</v>
      </c>
      <c r="F65" s="235">
        <v>67</v>
      </c>
      <c r="G65" s="201">
        <v>4.1237113402061855E-2</v>
      </c>
      <c r="H65" s="201">
        <v>8.247422680412371E-2</v>
      </c>
      <c r="I65" s="201">
        <v>0.19587628865979381</v>
      </c>
      <c r="J65" s="201">
        <v>0.634020618556701</v>
      </c>
      <c r="K65" s="201">
        <v>0.42783505154639173</v>
      </c>
      <c r="L65" s="201">
        <v>0.2422680412371134</v>
      </c>
      <c r="M65" s="203">
        <v>0.17010309278350516</v>
      </c>
      <c r="N65" s="174">
        <v>67.916435632020253</v>
      </c>
      <c r="O65" s="244">
        <v>0.23618367929183623</v>
      </c>
      <c r="P65" s="245">
        <v>0.1167488327045388</v>
      </c>
    </row>
    <row r="66" spans="1:16" x14ac:dyDescent="0.25">
      <c r="A66" s="202" t="s">
        <v>137</v>
      </c>
      <c r="B66" s="200" t="s">
        <v>138</v>
      </c>
      <c r="C66" s="209" t="s">
        <v>31</v>
      </c>
      <c r="D66" s="231">
        <v>77</v>
      </c>
      <c r="E66" s="236">
        <v>76.337662337662337</v>
      </c>
      <c r="F66" s="235">
        <v>71</v>
      </c>
      <c r="G66" s="201" t="s">
        <v>878</v>
      </c>
      <c r="H66" s="201">
        <v>7.792207792207792E-2</v>
      </c>
      <c r="I66" s="201">
        <v>0.14285714285714285</v>
      </c>
      <c r="J66" s="201">
        <v>0.54545454545454541</v>
      </c>
      <c r="K66" s="201">
        <v>0.5714285714285714</v>
      </c>
      <c r="L66" s="201">
        <v>0.38961038961038963</v>
      </c>
      <c r="M66" s="203">
        <v>0.31168831168831168</v>
      </c>
      <c r="N66" s="174">
        <v>75.448922724413322</v>
      </c>
      <c r="O66" s="244">
        <v>0.1821431039414812</v>
      </c>
      <c r="P66" s="245">
        <v>0.29190127326917981</v>
      </c>
    </row>
    <row r="67" spans="1:16" x14ac:dyDescent="0.25">
      <c r="A67" s="202" t="s">
        <v>139</v>
      </c>
      <c r="B67" s="200" t="s">
        <v>140</v>
      </c>
      <c r="C67" s="209" t="s">
        <v>69</v>
      </c>
      <c r="D67" s="231">
        <v>67</v>
      </c>
      <c r="E67" s="236">
        <v>72.111940298507463</v>
      </c>
      <c r="F67" s="235">
        <v>67</v>
      </c>
      <c r="G67" s="201" t="s">
        <v>878</v>
      </c>
      <c r="H67" s="201">
        <v>7.4626865671641784E-2</v>
      </c>
      <c r="I67" s="201">
        <v>0.11940298507462686</v>
      </c>
      <c r="J67" s="201">
        <v>0.68656716417910446</v>
      </c>
      <c r="K67" s="201">
        <v>0.43283582089552236</v>
      </c>
      <c r="L67" s="201">
        <v>0.23880597014925373</v>
      </c>
      <c r="M67" s="203">
        <v>0.19402985074626866</v>
      </c>
      <c r="N67" s="174">
        <v>70.85450050344545</v>
      </c>
      <c r="O67" s="244">
        <v>0.14339523846330654</v>
      </c>
      <c r="P67" s="245">
        <v>0.17819214040431666</v>
      </c>
    </row>
    <row r="68" spans="1:16" x14ac:dyDescent="0.25">
      <c r="A68" s="202" t="s">
        <v>141</v>
      </c>
      <c r="B68" s="200" t="s">
        <v>142</v>
      </c>
      <c r="C68" s="209" t="s">
        <v>31</v>
      </c>
      <c r="D68" s="231">
        <v>112</v>
      </c>
      <c r="E68" s="236">
        <v>69.190107142857144</v>
      </c>
      <c r="F68" s="235">
        <v>65.75</v>
      </c>
      <c r="G68" s="201" t="s">
        <v>878</v>
      </c>
      <c r="H68" s="201">
        <v>0.14285714285714285</v>
      </c>
      <c r="I68" s="201">
        <v>0.23214285714285715</v>
      </c>
      <c r="J68" s="201">
        <v>0.5625</v>
      </c>
      <c r="K68" s="201">
        <v>0.38392857142857145</v>
      </c>
      <c r="L68" s="201">
        <v>0.2767857142857143</v>
      </c>
      <c r="M68" s="203">
        <v>0.20535714285714285</v>
      </c>
      <c r="N68" s="174">
        <v>70.048789435087059</v>
      </c>
      <c r="O68" s="244">
        <v>0.20295828696936696</v>
      </c>
      <c r="P68" s="245">
        <v>0.24473386420194623</v>
      </c>
    </row>
    <row r="69" spans="1:16" x14ac:dyDescent="0.25">
      <c r="A69" s="202" t="s">
        <v>143</v>
      </c>
      <c r="B69" s="200" t="s">
        <v>144</v>
      </c>
      <c r="C69" s="209" t="s">
        <v>8</v>
      </c>
      <c r="D69" s="231">
        <v>103</v>
      </c>
      <c r="E69" s="236">
        <v>68.990291262135926</v>
      </c>
      <c r="F69" s="235">
        <v>66.5</v>
      </c>
      <c r="G69" s="201">
        <v>7.7669902912621352E-2</v>
      </c>
      <c r="H69" s="201">
        <v>0.10679611650485436</v>
      </c>
      <c r="I69" s="201">
        <v>0.22330097087378642</v>
      </c>
      <c r="J69" s="201">
        <v>0.60194174757281549</v>
      </c>
      <c r="K69" s="201">
        <v>0.40776699029126212</v>
      </c>
      <c r="L69" s="201">
        <v>0.29126213592233008</v>
      </c>
      <c r="M69" s="203">
        <v>0.17475728155339806</v>
      </c>
      <c r="N69" s="174">
        <v>69.667483015143176</v>
      </c>
      <c r="O69" s="244">
        <v>0.22903383279786324</v>
      </c>
      <c r="P69" s="245">
        <v>0.18372509382131377</v>
      </c>
    </row>
    <row r="70" spans="1:16" x14ac:dyDescent="0.25">
      <c r="A70" s="202" t="s">
        <v>145</v>
      </c>
      <c r="B70" s="200" t="s">
        <v>146</v>
      </c>
      <c r="C70" s="209" t="s">
        <v>31</v>
      </c>
      <c r="D70" s="231">
        <v>46</v>
      </c>
      <c r="E70" s="236">
        <v>62.327304347826086</v>
      </c>
      <c r="F70" s="235">
        <v>58.5</v>
      </c>
      <c r="G70" s="201">
        <v>0.10869565217391304</v>
      </c>
      <c r="H70" s="201">
        <v>0.30434782608695654</v>
      </c>
      <c r="I70" s="201">
        <v>0.43478260869565216</v>
      </c>
      <c r="J70" s="201">
        <v>0.45652173913043476</v>
      </c>
      <c r="K70" s="201">
        <v>0.28260869565217389</v>
      </c>
      <c r="L70" s="201">
        <v>0.19565217391304349</v>
      </c>
      <c r="M70" s="203">
        <v>0.10869565217391304</v>
      </c>
      <c r="N70" s="174">
        <v>64.845798284648481</v>
      </c>
      <c r="O70" s="244">
        <v>0.35736080651037944</v>
      </c>
      <c r="P70" s="245">
        <v>0.15490245530079211</v>
      </c>
    </row>
    <row r="71" spans="1:16" x14ac:dyDescent="0.25">
      <c r="A71" s="202" t="s">
        <v>147</v>
      </c>
      <c r="B71" s="200" t="s">
        <v>148</v>
      </c>
      <c r="C71" s="209" t="s">
        <v>31</v>
      </c>
      <c r="D71" s="231">
        <v>181</v>
      </c>
      <c r="E71" s="236">
        <v>80.975000000000009</v>
      </c>
      <c r="F71" s="235">
        <v>76</v>
      </c>
      <c r="G71" s="201">
        <v>3.8674033149171269E-2</v>
      </c>
      <c r="H71" s="201">
        <v>9.9447513812154692E-2</v>
      </c>
      <c r="I71" s="201">
        <v>0.14917127071823205</v>
      </c>
      <c r="J71" s="201">
        <v>0.40331491712707174</v>
      </c>
      <c r="K71" s="201">
        <v>0.66850828729281764</v>
      </c>
      <c r="L71" s="201">
        <v>0.52486187845303867</v>
      </c>
      <c r="M71" s="203">
        <v>0.44751381215469616</v>
      </c>
      <c r="N71" s="174">
        <v>78.608261354880483</v>
      </c>
      <c r="O71" s="244">
        <v>0.20187542093476893</v>
      </c>
      <c r="P71" s="245">
        <v>0.3045721930059736</v>
      </c>
    </row>
    <row r="72" spans="1:16" x14ac:dyDescent="0.25">
      <c r="A72" s="202" t="s">
        <v>149</v>
      </c>
      <c r="B72" s="200" t="s">
        <v>150</v>
      </c>
      <c r="C72" s="209" t="s">
        <v>24</v>
      </c>
      <c r="D72" s="231">
        <v>246</v>
      </c>
      <c r="E72" s="236">
        <v>67.628048780487802</v>
      </c>
      <c r="F72" s="235">
        <v>64.5</v>
      </c>
      <c r="G72" s="201">
        <v>2.032520325203252E-2</v>
      </c>
      <c r="H72" s="201">
        <v>0.10975609756097561</v>
      </c>
      <c r="I72" s="201">
        <v>0.23577235772357724</v>
      </c>
      <c r="J72" s="201">
        <v>0.62195121951219501</v>
      </c>
      <c r="K72" s="201">
        <v>0.32926829268292684</v>
      </c>
      <c r="L72" s="201">
        <v>0.1910569105691057</v>
      </c>
      <c r="M72" s="203">
        <v>0.14227642276422764</v>
      </c>
      <c r="N72" s="174">
        <v>66.526293189986291</v>
      </c>
      <c r="O72" s="244">
        <v>0.24559147275651982</v>
      </c>
      <c r="P72" s="245">
        <v>0.12973155062594185</v>
      </c>
    </row>
    <row r="73" spans="1:16" x14ac:dyDescent="0.25">
      <c r="A73" s="202" t="s">
        <v>151</v>
      </c>
      <c r="B73" s="200" t="s">
        <v>152</v>
      </c>
      <c r="C73" s="209" t="s">
        <v>5</v>
      </c>
      <c r="D73" s="231">
        <v>64</v>
      </c>
      <c r="E73" s="236">
        <v>76.484375</v>
      </c>
      <c r="F73" s="235">
        <v>71.5</v>
      </c>
      <c r="G73" s="201" t="s">
        <v>878</v>
      </c>
      <c r="H73" s="201">
        <v>9.375E-2</v>
      </c>
      <c r="I73" s="201">
        <v>0.140625</v>
      </c>
      <c r="J73" s="201">
        <v>0.59375</v>
      </c>
      <c r="K73" s="201">
        <v>0.5625</v>
      </c>
      <c r="L73" s="201">
        <v>0.375</v>
      </c>
      <c r="M73" s="203">
        <v>0.265625</v>
      </c>
      <c r="N73" s="174">
        <v>75.259071177259329</v>
      </c>
      <c r="O73" s="244">
        <v>0.1454914089335467</v>
      </c>
      <c r="P73" s="245">
        <v>0.23732726298367932</v>
      </c>
    </row>
    <row r="74" spans="1:16" x14ac:dyDescent="0.25">
      <c r="A74" s="202" t="s">
        <v>153</v>
      </c>
      <c r="B74" s="200" t="s">
        <v>154</v>
      </c>
      <c r="C74" s="209" t="s">
        <v>69</v>
      </c>
      <c r="D74" s="231">
        <v>267</v>
      </c>
      <c r="E74" s="236">
        <v>69.773269662921351</v>
      </c>
      <c r="F74" s="235">
        <v>65</v>
      </c>
      <c r="G74" s="201">
        <v>6.3670411985018729E-2</v>
      </c>
      <c r="H74" s="201">
        <v>0.14606741573033707</v>
      </c>
      <c r="I74" s="201">
        <v>0.26591760299625467</v>
      </c>
      <c r="J74" s="201">
        <v>0.52434456928838946</v>
      </c>
      <c r="K74" s="201">
        <v>0.38576779026217228</v>
      </c>
      <c r="L74" s="201">
        <v>0.29213483146067415</v>
      </c>
      <c r="M74" s="203">
        <v>0.20973782771535582</v>
      </c>
      <c r="N74" s="174">
        <v>69.332218033117414</v>
      </c>
      <c r="O74" s="244">
        <v>0.28776673854968959</v>
      </c>
      <c r="P74" s="245">
        <v>0.1815643220884755</v>
      </c>
    </row>
    <row r="75" spans="1:16" x14ac:dyDescent="0.25">
      <c r="A75" s="202" t="s">
        <v>155</v>
      </c>
      <c r="B75" s="200" t="s">
        <v>156</v>
      </c>
      <c r="C75" s="209" t="s">
        <v>110</v>
      </c>
      <c r="D75" s="231">
        <v>182</v>
      </c>
      <c r="E75" s="236">
        <v>68.335164835164832</v>
      </c>
      <c r="F75" s="235">
        <v>66.25</v>
      </c>
      <c r="G75" s="201">
        <v>7.6923076923076927E-2</v>
      </c>
      <c r="H75" s="201">
        <v>0.13186813186813187</v>
      </c>
      <c r="I75" s="201">
        <v>0.22527472527472528</v>
      </c>
      <c r="J75" s="201">
        <v>0.61538461538461542</v>
      </c>
      <c r="K75" s="201">
        <v>0.41208791208791207</v>
      </c>
      <c r="L75" s="201">
        <v>0.25824175824175827</v>
      </c>
      <c r="M75" s="203">
        <v>0.15934065934065933</v>
      </c>
      <c r="N75" s="174">
        <v>68.956208728491646</v>
      </c>
      <c r="O75" s="244">
        <v>0.24640938652650191</v>
      </c>
      <c r="P75" s="245">
        <v>0.14452207015142624</v>
      </c>
    </row>
    <row r="76" spans="1:16" x14ac:dyDescent="0.25">
      <c r="A76" s="202" t="s">
        <v>157</v>
      </c>
      <c r="B76" s="200" t="s">
        <v>158</v>
      </c>
      <c r="C76" s="209" t="s">
        <v>69</v>
      </c>
      <c r="D76" s="231">
        <v>54</v>
      </c>
      <c r="E76" s="236">
        <v>66.518518518518519</v>
      </c>
      <c r="F76" s="235">
        <v>63.5</v>
      </c>
      <c r="G76" s="201">
        <v>9.2592592592592587E-2</v>
      </c>
      <c r="H76" s="201">
        <v>0.16666666666666666</v>
      </c>
      <c r="I76" s="201">
        <v>0.27777777777777779</v>
      </c>
      <c r="J76" s="201">
        <v>0.57407407407407407</v>
      </c>
      <c r="K76" s="201">
        <v>0.33333333333333331</v>
      </c>
      <c r="L76" s="201">
        <v>0.20370370370370369</v>
      </c>
      <c r="M76" s="203">
        <v>0.14814814814814814</v>
      </c>
      <c r="N76" s="174">
        <v>61.822801025531547</v>
      </c>
      <c r="O76" s="244">
        <v>0.35445110393281254</v>
      </c>
      <c r="P76" s="245">
        <v>0.12067375276698572</v>
      </c>
    </row>
    <row r="77" spans="1:16" x14ac:dyDescent="0.25">
      <c r="A77" s="202" t="s">
        <v>159</v>
      </c>
      <c r="B77" s="77" t="s">
        <v>160</v>
      </c>
      <c r="C77" s="209" t="s">
        <v>8</v>
      </c>
      <c r="D77" s="231">
        <v>259</v>
      </c>
      <c r="E77" s="236">
        <v>68.906312741312746</v>
      </c>
      <c r="F77" s="235">
        <v>65.579499999999996</v>
      </c>
      <c r="G77" s="201">
        <v>6.5637065637065631E-2</v>
      </c>
      <c r="H77" s="201">
        <v>0.12741312741312741</v>
      </c>
      <c r="I77" s="201">
        <v>0.21235521235521235</v>
      </c>
      <c r="J77" s="201">
        <v>0.6216216216216216</v>
      </c>
      <c r="K77" s="201">
        <v>0.37065637065637064</v>
      </c>
      <c r="L77" s="201">
        <v>0.20849420849420849</v>
      </c>
      <c r="M77" s="203">
        <v>0.16602316602316602</v>
      </c>
      <c r="N77" s="174">
        <v>70.221111745976373</v>
      </c>
      <c r="O77" s="244">
        <v>0.20129085899265958</v>
      </c>
      <c r="P77" s="245">
        <v>0.16961113751216145</v>
      </c>
    </row>
    <row r="78" spans="1:16" x14ac:dyDescent="0.25">
      <c r="A78" s="202" t="s">
        <v>161</v>
      </c>
      <c r="B78" s="200" t="s">
        <v>162</v>
      </c>
      <c r="C78" s="209" t="s">
        <v>110</v>
      </c>
      <c r="D78" s="231">
        <v>77</v>
      </c>
      <c r="E78" s="236">
        <v>68.350649350649348</v>
      </c>
      <c r="F78" s="235">
        <v>64.5</v>
      </c>
      <c r="G78" s="201">
        <v>7.792207792207792E-2</v>
      </c>
      <c r="H78" s="201">
        <v>0.19480519480519481</v>
      </c>
      <c r="I78" s="201">
        <v>0.31168831168831168</v>
      </c>
      <c r="J78" s="201">
        <v>0.49350649350649356</v>
      </c>
      <c r="K78" s="201">
        <v>0.35064935064935066</v>
      </c>
      <c r="L78" s="201">
        <v>0.23376623376623376</v>
      </c>
      <c r="M78" s="203">
        <v>0.19480519480519481</v>
      </c>
      <c r="N78" s="174">
        <v>67.187125908529808</v>
      </c>
      <c r="O78" s="244">
        <v>0.32907847994285777</v>
      </c>
      <c r="P78" s="245">
        <v>0.17106426705330563</v>
      </c>
    </row>
    <row r="79" spans="1:16" x14ac:dyDescent="0.25">
      <c r="A79" s="202" t="s">
        <v>163</v>
      </c>
      <c r="B79" s="200" t="s">
        <v>164</v>
      </c>
      <c r="C79" s="209" t="s">
        <v>11</v>
      </c>
      <c r="D79" s="231">
        <v>347</v>
      </c>
      <c r="E79" s="236">
        <v>70.401040345821329</v>
      </c>
      <c r="F79" s="235">
        <v>67</v>
      </c>
      <c r="G79" s="201">
        <v>6.0518731988472622E-2</v>
      </c>
      <c r="H79" s="201">
        <v>0.13832853025936601</v>
      </c>
      <c r="I79" s="201">
        <v>0.2680115273775216</v>
      </c>
      <c r="J79" s="201">
        <v>0.51296829971181546</v>
      </c>
      <c r="K79" s="201">
        <v>0.42363112391930835</v>
      </c>
      <c r="L79" s="201">
        <v>0.2680115273775216</v>
      </c>
      <c r="M79" s="203">
        <v>0.21902017291066284</v>
      </c>
      <c r="N79" s="174">
        <v>70.075575467172428</v>
      </c>
      <c r="O79" s="244">
        <v>0.29589034415410198</v>
      </c>
      <c r="P79" s="245">
        <v>0.17865501154990246</v>
      </c>
    </row>
    <row r="80" spans="1:16" x14ac:dyDescent="0.25">
      <c r="A80" s="202" t="s">
        <v>165</v>
      </c>
      <c r="B80" s="200" t="s">
        <v>166</v>
      </c>
      <c r="C80" s="209" t="s">
        <v>31</v>
      </c>
      <c r="D80" s="231">
        <v>155</v>
      </c>
      <c r="E80" s="236">
        <v>74.71880322580644</v>
      </c>
      <c r="F80" s="235">
        <v>69.5</v>
      </c>
      <c r="G80" s="201">
        <v>6.4516129032258063E-2</v>
      </c>
      <c r="H80" s="201">
        <v>0.10967741935483871</v>
      </c>
      <c r="I80" s="201">
        <v>0.19354838709677419</v>
      </c>
      <c r="J80" s="201">
        <v>0.49677419354838709</v>
      </c>
      <c r="K80" s="201">
        <v>0.50967741935483868</v>
      </c>
      <c r="L80" s="201">
        <v>0.36774193548387096</v>
      </c>
      <c r="M80" s="203">
        <v>0.30967741935483872</v>
      </c>
      <c r="N80" s="174">
        <v>73.897752281517114</v>
      </c>
      <c r="O80" s="244">
        <v>0.17693286043409776</v>
      </c>
      <c r="P80" s="245">
        <v>0.29543292620929867</v>
      </c>
    </row>
    <row r="81" spans="1:17" x14ac:dyDescent="0.25">
      <c r="A81" s="202" t="s">
        <v>167</v>
      </c>
      <c r="B81" s="200" t="s">
        <v>168</v>
      </c>
      <c r="C81" s="209" t="s">
        <v>24</v>
      </c>
      <c r="D81" s="231">
        <v>130</v>
      </c>
      <c r="E81" s="236">
        <v>74.756880769230762</v>
      </c>
      <c r="F81" s="235">
        <v>70.49799999999999</v>
      </c>
      <c r="G81" s="201">
        <v>3.8461538461538464E-2</v>
      </c>
      <c r="H81" s="201">
        <v>7.6923076923076927E-2</v>
      </c>
      <c r="I81" s="201">
        <v>0.2</v>
      </c>
      <c r="J81" s="201">
        <v>0.49230769230769228</v>
      </c>
      <c r="K81" s="201">
        <v>0.55384615384615388</v>
      </c>
      <c r="L81" s="201">
        <v>0.37692307692307692</v>
      </c>
      <c r="M81" s="203">
        <v>0.30769230769230771</v>
      </c>
      <c r="N81" s="174">
        <v>75.752027313776324</v>
      </c>
      <c r="O81" s="244">
        <v>0.21747495204874126</v>
      </c>
      <c r="P81" s="245">
        <v>0.32654495009177392</v>
      </c>
    </row>
    <row r="82" spans="1:17" x14ac:dyDescent="0.25">
      <c r="A82" s="202" t="s">
        <v>169</v>
      </c>
      <c r="B82" s="200" t="s">
        <v>170</v>
      </c>
      <c r="C82" s="209" t="s">
        <v>11</v>
      </c>
      <c r="D82" s="231">
        <v>173</v>
      </c>
      <c r="E82" s="236">
        <v>77.763005780346816</v>
      </c>
      <c r="F82" s="235">
        <v>74</v>
      </c>
      <c r="G82" s="201">
        <v>2.8901734104046242E-2</v>
      </c>
      <c r="H82" s="201">
        <v>5.2023121387283239E-2</v>
      </c>
      <c r="I82" s="201">
        <v>0.11560693641618497</v>
      </c>
      <c r="J82" s="201">
        <v>0.56069364161849711</v>
      </c>
      <c r="K82" s="201">
        <v>0.63583815028901736</v>
      </c>
      <c r="L82" s="201">
        <v>0.46820809248554912</v>
      </c>
      <c r="M82" s="203">
        <v>0.32369942196531792</v>
      </c>
      <c r="N82" s="174">
        <v>76.131297947208964</v>
      </c>
      <c r="O82" s="244">
        <v>0.13722033362449279</v>
      </c>
      <c r="P82" s="245">
        <v>0.28666033317730277</v>
      </c>
    </row>
    <row r="83" spans="1:17" x14ac:dyDescent="0.25">
      <c r="A83" s="202" t="s">
        <v>171</v>
      </c>
      <c r="B83" s="200" t="s">
        <v>172</v>
      </c>
      <c r="C83" s="209" t="s">
        <v>24</v>
      </c>
      <c r="D83" s="231">
        <v>102</v>
      </c>
      <c r="E83" s="236">
        <v>71.401960784313729</v>
      </c>
      <c r="F83" s="235">
        <v>69</v>
      </c>
      <c r="G83" s="201">
        <v>5.8823529411764705E-2</v>
      </c>
      <c r="H83" s="201">
        <v>0.13725490196078433</v>
      </c>
      <c r="I83" s="201">
        <v>0.23529411764705882</v>
      </c>
      <c r="J83" s="201">
        <v>0.51960784313725483</v>
      </c>
      <c r="K83" s="201">
        <v>0.47058823529411764</v>
      </c>
      <c r="L83" s="201">
        <v>0.34313725490196079</v>
      </c>
      <c r="M83" s="203">
        <v>0.24509803921568626</v>
      </c>
      <c r="N83" s="174">
        <v>70.283539247792334</v>
      </c>
      <c r="O83" s="244">
        <v>0.25512260962353411</v>
      </c>
      <c r="P83" s="245">
        <v>0.21634283273229274</v>
      </c>
    </row>
    <row r="84" spans="1:17" x14ac:dyDescent="0.25">
      <c r="A84" s="202" t="s">
        <v>173</v>
      </c>
      <c r="B84" s="200" t="s">
        <v>174</v>
      </c>
      <c r="C84" s="209" t="s">
        <v>50</v>
      </c>
      <c r="D84" s="231">
        <v>100</v>
      </c>
      <c r="E84" s="236">
        <v>76.608000000000004</v>
      </c>
      <c r="F84" s="235">
        <v>70.75</v>
      </c>
      <c r="G84" s="201" t="s">
        <v>878</v>
      </c>
      <c r="H84" s="201">
        <v>0.08</v>
      </c>
      <c r="I84" s="201">
        <v>0.14000000000000001</v>
      </c>
      <c r="J84" s="201">
        <v>0.53999999999999992</v>
      </c>
      <c r="K84" s="201">
        <v>0.51</v>
      </c>
      <c r="L84" s="201">
        <v>0.4</v>
      </c>
      <c r="M84" s="203">
        <v>0.32</v>
      </c>
      <c r="N84" s="174">
        <v>75.186864384179785</v>
      </c>
      <c r="O84" s="244">
        <v>0.13180847600606468</v>
      </c>
      <c r="P84" s="245">
        <v>0.27597081562945697</v>
      </c>
    </row>
    <row r="85" spans="1:17" x14ac:dyDescent="0.25">
      <c r="A85" s="202" t="s">
        <v>175</v>
      </c>
      <c r="B85" s="200" t="s">
        <v>176</v>
      </c>
      <c r="C85" s="209" t="s">
        <v>69</v>
      </c>
      <c r="D85" s="231">
        <v>303</v>
      </c>
      <c r="E85" s="236">
        <v>70.972074257425732</v>
      </c>
      <c r="F85" s="235">
        <v>67.5</v>
      </c>
      <c r="G85" s="201">
        <v>4.9504950495049507E-2</v>
      </c>
      <c r="H85" s="201">
        <v>0.12871287128712872</v>
      </c>
      <c r="I85" s="201">
        <v>0.22442244224422442</v>
      </c>
      <c r="J85" s="201">
        <v>0.56435643564356441</v>
      </c>
      <c r="K85" s="201">
        <v>0.45544554455445546</v>
      </c>
      <c r="L85" s="201">
        <v>0.29042904290429045</v>
      </c>
      <c r="M85" s="203">
        <v>0.21122112211221122</v>
      </c>
      <c r="N85" s="174">
        <v>69.518649463397182</v>
      </c>
      <c r="O85" s="244">
        <v>0.25330296474659109</v>
      </c>
      <c r="P85" s="245">
        <v>0.19962377122412453</v>
      </c>
    </row>
    <row r="86" spans="1:17" x14ac:dyDescent="0.25">
      <c r="A86" s="202" t="s">
        <v>177</v>
      </c>
      <c r="B86" s="200" t="s">
        <v>178</v>
      </c>
      <c r="C86" s="209" t="s">
        <v>21</v>
      </c>
      <c r="D86" s="231">
        <v>241</v>
      </c>
      <c r="E86" s="236">
        <v>70.972043568464755</v>
      </c>
      <c r="F86" s="235">
        <v>67.765500000000003</v>
      </c>
      <c r="G86" s="201">
        <v>5.3941908713692949E-2</v>
      </c>
      <c r="H86" s="201">
        <v>9.1286307053941904E-2</v>
      </c>
      <c r="I86" s="201">
        <v>0.19502074688796681</v>
      </c>
      <c r="J86" s="201">
        <v>0.57676348547717848</v>
      </c>
      <c r="K86" s="201">
        <v>0.45228215767634855</v>
      </c>
      <c r="L86" s="201">
        <v>0.29875518672199169</v>
      </c>
      <c r="M86" s="203">
        <v>0.22821576763485477</v>
      </c>
      <c r="N86" s="174">
        <v>71.214323231587954</v>
      </c>
      <c r="O86" s="244">
        <v>0.21603836925206998</v>
      </c>
      <c r="P86" s="245">
        <v>0.19839555647924415</v>
      </c>
    </row>
    <row r="87" spans="1:17" x14ac:dyDescent="0.25">
      <c r="A87" s="202" t="s">
        <v>179</v>
      </c>
      <c r="B87" s="200" t="s">
        <v>180</v>
      </c>
      <c r="C87" s="209" t="s">
        <v>24</v>
      </c>
      <c r="D87" s="231">
        <v>119</v>
      </c>
      <c r="E87" s="236">
        <v>66.680672268907557</v>
      </c>
      <c r="F87" s="235">
        <v>63</v>
      </c>
      <c r="G87" s="201">
        <v>6.7226890756302518E-2</v>
      </c>
      <c r="H87" s="201">
        <v>0.16806722689075632</v>
      </c>
      <c r="I87" s="201">
        <v>0.31932773109243695</v>
      </c>
      <c r="J87" s="201">
        <v>0.52100840336134457</v>
      </c>
      <c r="K87" s="201">
        <v>0.35294117647058826</v>
      </c>
      <c r="L87" s="201">
        <v>0.18487394957983194</v>
      </c>
      <c r="M87" s="203">
        <v>0.15966386554621848</v>
      </c>
      <c r="N87" s="174">
        <v>67.249432470928937</v>
      </c>
      <c r="O87" s="244">
        <v>0.34040716495136719</v>
      </c>
      <c r="P87" s="245">
        <v>0.15486381930805226</v>
      </c>
    </row>
    <row r="88" spans="1:17" x14ac:dyDescent="0.25">
      <c r="A88" s="202" t="s">
        <v>181</v>
      </c>
      <c r="B88" s="200" t="s">
        <v>182</v>
      </c>
      <c r="C88" s="209" t="s">
        <v>69</v>
      </c>
      <c r="D88" s="231">
        <v>55</v>
      </c>
      <c r="E88" s="236">
        <v>71.779790909090906</v>
      </c>
      <c r="F88" s="235">
        <v>70.49799999999999</v>
      </c>
      <c r="G88" s="201">
        <v>0</v>
      </c>
      <c r="H88" s="201" t="s">
        <v>878</v>
      </c>
      <c r="I88" s="201">
        <v>0.14545454545454545</v>
      </c>
      <c r="J88" s="201">
        <v>0.61818181818181817</v>
      </c>
      <c r="K88" s="201">
        <v>0.52727272727272723</v>
      </c>
      <c r="L88" s="201">
        <v>0.32727272727272727</v>
      </c>
      <c r="M88" s="203">
        <v>0.23636363636363636</v>
      </c>
      <c r="N88" s="174">
        <v>72.741513764403607</v>
      </c>
      <c r="O88" s="244">
        <v>0.1383058334824861</v>
      </c>
      <c r="P88" s="245">
        <v>0.2614216576804379</v>
      </c>
    </row>
    <row r="89" spans="1:17" x14ac:dyDescent="0.25">
      <c r="A89" s="202" t="s">
        <v>183</v>
      </c>
      <c r="B89" s="200" t="s">
        <v>184</v>
      </c>
      <c r="C89" s="209" t="s">
        <v>11</v>
      </c>
      <c r="D89" s="231">
        <v>85</v>
      </c>
      <c r="E89" s="236">
        <v>67.674464705882386</v>
      </c>
      <c r="F89" s="235">
        <v>65.579499999999996</v>
      </c>
      <c r="G89" s="201" t="s">
        <v>878</v>
      </c>
      <c r="H89" s="201">
        <v>0.14117647058823529</v>
      </c>
      <c r="I89" s="201">
        <v>0.28235294117647058</v>
      </c>
      <c r="J89" s="201">
        <v>0.52941176470588236</v>
      </c>
      <c r="K89" s="201">
        <v>0.38823529411764707</v>
      </c>
      <c r="L89" s="201">
        <v>0.22352941176470589</v>
      </c>
      <c r="M89" s="203">
        <v>0.18823529411764706</v>
      </c>
      <c r="N89" s="174">
        <v>66.811833144002009</v>
      </c>
      <c r="O89" s="244">
        <v>0.3274847913066985</v>
      </c>
      <c r="P89" s="245">
        <v>0.15041641181236889</v>
      </c>
    </row>
    <row r="90" spans="1:17" x14ac:dyDescent="0.25">
      <c r="A90" s="202" t="s">
        <v>185</v>
      </c>
      <c r="B90" s="200" t="s">
        <v>186</v>
      </c>
      <c r="C90" s="209" t="s">
        <v>5</v>
      </c>
      <c r="D90" s="231">
        <v>193</v>
      </c>
      <c r="E90" s="236">
        <v>76.614134715025912</v>
      </c>
      <c r="F90" s="235">
        <v>72</v>
      </c>
      <c r="G90" s="201" t="s">
        <v>878</v>
      </c>
      <c r="H90" s="201">
        <v>6.2176165803108807E-2</v>
      </c>
      <c r="I90" s="201">
        <v>0.12435233160621761</v>
      </c>
      <c r="J90" s="201">
        <v>0.5181347150259068</v>
      </c>
      <c r="K90" s="201">
        <v>0.59067357512953367</v>
      </c>
      <c r="L90" s="201">
        <v>0.46113989637305697</v>
      </c>
      <c r="M90" s="203">
        <v>0.35751295336787564</v>
      </c>
      <c r="N90" s="174">
        <v>75.963883878077752</v>
      </c>
      <c r="O90" s="244">
        <v>0.13660237385174678</v>
      </c>
      <c r="P90" s="245">
        <v>0.32153400305326552</v>
      </c>
    </row>
    <row r="91" spans="1:17" x14ac:dyDescent="0.25">
      <c r="A91" s="202" t="s">
        <v>187</v>
      </c>
      <c r="B91" s="200" t="s">
        <v>188</v>
      </c>
      <c r="C91" s="209" t="s">
        <v>11</v>
      </c>
      <c r="D91" s="231">
        <v>174</v>
      </c>
      <c r="E91" s="236">
        <v>71.649545977011499</v>
      </c>
      <c r="F91" s="235">
        <v>68.5</v>
      </c>
      <c r="G91" s="201">
        <v>2.8735632183908046E-2</v>
      </c>
      <c r="H91" s="201">
        <v>0.10344827586206896</v>
      </c>
      <c r="I91" s="201">
        <v>0.17816091954022989</v>
      </c>
      <c r="J91" s="201">
        <v>0.59770114942528729</v>
      </c>
      <c r="K91" s="201">
        <v>0.47701149425287354</v>
      </c>
      <c r="L91" s="201">
        <v>0.31609195402298851</v>
      </c>
      <c r="M91" s="203">
        <v>0.22413793103448276</v>
      </c>
      <c r="N91" s="174">
        <v>71.976996049218897</v>
      </c>
      <c r="O91" s="244">
        <v>0.17226568323044122</v>
      </c>
      <c r="P91" s="245">
        <v>0.22291178311974927</v>
      </c>
    </row>
    <row r="92" spans="1:17" s="105" customFormat="1" x14ac:dyDescent="0.25">
      <c r="A92" s="202" t="s">
        <v>189</v>
      </c>
      <c r="B92" s="200" t="s">
        <v>190</v>
      </c>
      <c r="C92" s="209" t="s">
        <v>31</v>
      </c>
      <c r="D92" s="231">
        <v>114</v>
      </c>
      <c r="E92" s="236">
        <v>71.095802631578948</v>
      </c>
      <c r="F92" s="235">
        <v>65.25</v>
      </c>
      <c r="G92" s="201">
        <v>6.1403508771929821E-2</v>
      </c>
      <c r="H92" s="201">
        <v>0.14912280701754385</v>
      </c>
      <c r="I92" s="201">
        <v>0.23684210526315788</v>
      </c>
      <c r="J92" s="201">
        <v>0.54385964912280704</v>
      </c>
      <c r="K92" s="201">
        <v>0.38596491228070173</v>
      </c>
      <c r="L92" s="201">
        <v>0.30701754385964913</v>
      </c>
      <c r="M92" s="203">
        <v>0.21929824561403508</v>
      </c>
      <c r="N92" s="174">
        <v>69.903816408168865</v>
      </c>
      <c r="O92" s="244">
        <v>0.23474385787032206</v>
      </c>
      <c r="P92" s="245">
        <v>0.18933838232532249</v>
      </c>
      <c r="Q92" s="86"/>
    </row>
    <row r="93" spans="1:17" x14ac:dyDescent="0.25">
      <c r="A93" s="202" t="s">
        <v>191</v>
      </c>
      <c r="B93" s="200" t="s">
        <v>192</v>
      </c>
      <c r="C93" s="209" t="s">
        <v>31</v>
      </c>
      <c r="D93" s="231">
        <v>114</v>
      </c>
      <c r="E93" s="236">
        <v>67.305776315789473</v>
      </c>
      <c r="F93" s="235">
        <v>66.125999999999991</v>
      </c>
      <c r="G93" s="201">
        <v>6.1403508771929821E-2</v>
      </c>
      <c r="H93" s="201">
        <v>9.6491228070175433E-2</v>
      </c>
      <c r="I93" s="201">
        <v>0.21052631578947367</v>
      </c>
      <c r="J93" s="201">
        <v>0.66666666666666674</v>
      </c>
      <c r="K93" s="201">
        <v>0.38596491228070173</v>
      </c>
      <c r="L93" s="201">
        <v>0.18421052631578946</v>
      </c>
      <c r="M93" s="203">
        <v>0.12280701754385964</v>
      </c>
      <c r="N93" s="174">
        <v>69.952560661848494</v>
      </c>
      <c r="O93" s="244">
        <v>0.20799753287520747</v>
      </c>
      <c r="P93" s="245">
        <v>0.16102144163874085</v>
      </c>
    </row>
    <row r="94" spans="1:17" x14ac:dyDescent="0.25">
      <c r="A94" s="202" t="s">
        <v>193</v>
      </c>
      <c r="B94" s="200" t="s">
        <v>194</v>
      </c>
      <c r="C94" s="209" t="s">
        <v>50</v>
      </c>
      <c r="D94" s="231">
        <v>117</v>
      </c>
      <c r="E94" s="236">
        <v>68.203521367521361</v>
      </c>
      <c r="F94" s="235">
        <v>65</v>
      </c>
      <c r="G94" s="201">
        <v>5.128205128205128E-2</v>
      </c>
      <c r="H94" s="201">
        <v>0.14529914529914531</v>
      </c>
      <c r="I94" s="201">
        <v>0.29914529914529914</v>
      </c>
      <c r="J94" s="201">
        <v>0.50427350427350426</v>
      </c>
      <c r="K94" s="201">
        <v>0.35897435897435898</v>
      </c>
      <c r="L94" s="201">
        <v>0.25641025641025639</v>
      </c>
      <c r="M94" s="203">
        <v>0.19658119658119658</v>
      </c>
      <c r="N94" s="174">
        <v>68.952883622149486</v>
      </c>
      <c r="O94" s="244">
        <v>0.32241248129874112</v>
      </c>
      <c r="P94" s="245">
        <v>0.17210795410115831</v>
      </c>
    </row>
    <row r="95" spans="1:17" x14ac:dyDescent="0.25">
      <c r="A95" s="202" t="s">
        <v>195</v>
      </c>
      <c r="B95" s="200" t="s">
        <v>196</v>
      </c>
      <c r="C95" s="209" t="s">
        <v>69</v>
      </c>
      <c r="D95" s="231">
        <v>84</v>
      </c>
      <c r="E95" s="236">
        <v>73.720238095238102</v>
      </c>
      <c r="F95" s="235">
        <v>71.5</v>
      </c>
      <c r="G95" s="201">
        <v>0</v>
      </c>
      <c r="H95" s="201" t="s">
        <v>878</v>
      </c>
      <c r="I95" s="201">
        <v>8.3333333333333329E-2</v>
      </c>
      <c r="J95" s="201">
        <v>0.67857142857142849</v>
      </c>
      <c r="K95" s="201">
        <v>0.5714285714285714</v>
      </c>
      <c r="L95" s="201">
        <v>0.35714285714285715</v>
      </c>
      <c r="M95" s="203">
        <v>0.23809523809523808</v>
      </c>
      <c r="N95" s="174">
        <v>72.851837675390129</v>
      </c>
      <c r="O95" s="244">
        <v>9.4602752066481513E-2</v>
      </c>
      <c r="P95" s="245">
        <v>0.22640924351986946</v>
      </c>
    </row>
    <row r="96" spans="1:17" x14ac:dyDescent="0.25">
      <c r="A96" s="202" t="s">
        <v>197</v>
      </c>
      <c r="B96" s="200" t="s">
        <v>198</v>
      </c>
      <c r="C96" s="209" t="s">
        <v>69</v>
      </c>
      <c r="D96" s="231">
        <v>206</v>
      </c>
      <c r="E96" s="236">
        <v>73.282553398058255</v>
      </c>
      <c r="F96" s="235">
        <v>69.75</v>
      </c>
      <c r="G96" s="201" t="s">
        <v>878</v>
      </c>
      <c r="H96" s="201">
        <v>6.3106796116504854E-2</v>
      </c>
      <c r="I96" s="201">
        <v>0.14077669902912621</v>
      </c>
      <c r="J96" s="201">
        <v>0.61650485436893199</v>
      </c>
      <c r="K96" s="201">
        <v>0.5145631067961165</v>
      </c>
      <c r="L96" s="201">
        <v>0.33980582524271846</v>
      </c>
      <c r="M96" s="203">
        <v>0.24271844660194175</v>
      </c>
      <c r="N96" s="174">
        <v>72.826144482915439</v>
      </c>
      <c r="O96" s="244">
        <v>0.1524245154385741</v>
      </c>
      <c r="P96" s="245">
        <v>0.21042285973499641</v>
      </c>
    </row>
    <row r="97" spans="1:16" x14ac:dyDescent="0.25">
      <c r="A97" s="202" t="s">
        <v>199</v>
      </c>
      <c r="B97" s="200" t="s">
        <v>903</v>
      </c>
      <c r="C97" s="209" t="s">
        <v>31</v>
      </c>
      <c r="D97" s="231">
        <v>109</v>
      </c>
      <c r="E97" s="236">
        <v>70.027522935779814</v>
      </c>
      <c r="F97" s="235">
        <v>66</v>
      </c>
      <c r="G97" s="201">
        <v>4.5871559633027525E-2</v>
      </c>
      <c r="H97" s="201">
        <v>0.10091743119266056</v>
      </c>
      <c r="I97" s="201">
        <v>0.1743119266055046</v>
      </c>
      <c r="J97" s="201">
        <v>0.64220183486238525</v>
      </c>
      <c r="K97" s="201">
        <v>0.39449541284403672</v>
      </c>
      <c r="L97" s="201">
        <v>0.26605504587155965</v>
      </c>
      <c r="M97" s="203">
        <v>0.1834862385321101</v>
      </c>
      <c r="N97" s="174">
        <v>71.167068799188456</v>
      </c>
      <c r="O97" s="244">
        <v>0.17710368764177414</v>
      </c>
      <c r="P97" s="245">
        <v>0.1802301636593312</v>
      </c>
    </row>
    <row r="98" spans="1:16" x14ac:dyDescent="0.25">
      <c r="A98" s="202" t="s">
        <v>200</v>
      </c>
      <c r="B98" s="200" t="s">
        <v>201</v>
      </c>
      <c r="C98" s="209" t="s">
        <v>31</v>
      </c>
      <c r="D98" s="231">
        <v>256</v>
      </c>
      <c r="E98" s="236">
        <v>70.73046875</v>
      </c>
      <c r="F98" s="235">
        <v>66</v>
      </c>
      <c r="G98" s="201">
        <v>5.859375E-2</v>
      </c>
      <c r="H98" s="201">
        <v>0.1484375</v>
      </c>
      <c r="I98" s="201">
        <v>0.2421875</v>
      </c>
      <c r="J98" s="201">
        <v>0.546875</v>
      </c>
      <c r="K98" s="201">
        <v>0.4453125</v>
      </c>
      <c r="L98" s="201">
        <v>0.30859375</v>
      </c>
      <c r="M98" s="203">
        <v>0.2109375</v>
      </c>
      <c r="N98" s="174">
        <v>69.977115140537478</v>
      </c>
      <c r="O98" s="244">
        <v>0.25314141377826915</v>
      </c>
      <c r="P98" s="245">
        <v>0.18949994233612388</v>
      </c>
    </row>
    <row r="99" spans="1:16" x14ac:dyDescent="0.25">
      <c r="A99" s="202" t="s">
        <v>202</v>
      </c>
      <c r="B99" s="200" t="s">
        <v>203</v>
      </c>
      <c r="C99" s="209" t="s">
        <v>8</v>
      </c>
      <c r="D99" s="231">
        <v>116</v>
      </c>
      <c r="E99" s="236">
        <v>72.375556034482713</v>
      </c>
      <c r="F99" s="235">
        <v>68.312000000000012</v>
      </c>
      <c r="G99" s="201">
        <v>4.3103448275862072E-2</v>
      </c>
      <c r="H99" s="201">
        <v>7.7586206896551727E-2</v>
      </c>
      <c r="I99" s="201">
        <v>0.16379310344827586</v>
      </c>
      <c r="J99" s="201">
        <v>0.61206896551724133</v>
      </c>
      <c r="K99" s="201">
        <v>0.46551724137931033</v>
      </c>
      <c r="L99" s="201">
        <v>0.31034482758620691</v>
      </c>
      <c r="M99" s="203">
        <v>0.22413793103448276</v>
      </c>
      <c r="N99" s="174">
        <v>71.070973858342455</v>
      </c>
      <c r="O99" s="244">
        <v>0.18500024089787823</v>
      </c>
      <c r="P99" s="245">
        <v>0.19780693819437439</v>
      </c>
    </row>
    <row r="100" spans="1:16" x14ac:dyDescent="0.25">
      <c r="A100" s="202" t="s">
        <v>204</v>
      </c>
      <c r="B100" s="200" t="s">
        <v>205</v>
      </c>
      <c r="C100" s="209" t="s">
        <v>14</v>
      </c>
      <c r="D100" s="231">
        <v>78</v>
      </c>
      <c r="E100" s="236">
        <v>66.303282051282054</v>
      </c>
      <c r="F100" s="235">
        <v>65</v>
      </c>
      <c r="G100" s="201" t="s">
        <v>878</v>
      </c>
      <c r="H100" s="201">
        <v>0.15384615384615385</v>
      </c>
      <c r="I100" s="201">
        <v>0.21794871794871795</v>
      </c>
      <c r="J100" s="201">
        <v>0.66666666666666663</v>
      </c>
      <c r="K100" s="201">
        <v>0.32051282051282054</v>
      </c>
      <c r="L100" s="201">
        <v>0.15384615384615385</v>
      </c>
      <c r="M100" s="203">
        <v>0.11538461538461539</v>
      </c>
      <c r="N100" s="174">
        <v>66.597058138668089</v>
      </c>
      <c r="O100" s="244">
        <v>0.22882954721968013</v>
      </c>
      <c r="P100" s="245">
        <v>0.10050947126044416</v>
      </c>
    </row>
    <row r="101" spans="1:16" x14ac:dyDescent="0.25">
      <c r="A101" s="202" t="s">
        <v>206</v>
      </c>
      <c r="B101" s="200" t="s">
        <v>207</v>
      </c>
      <c r="C101" s="209" t="s">
        <v>11</v>
      </c>
      <c r="D101" s="231">
        <v>78</v>
      </c>
      <c r="E101" s="236">
        <v>74.705128205128204</v>
      </c>
      <c r="F101" s="235">
        <v>70.5</v>
      </c>
      <c r="G101" s="201" t="s">
        <v>878</v>
      </c>
      <c r="H101" s="201">
        <v>6.4102564102564097E-2</v>
      </c>
      <c r="I101" s="201">
        <v>0.11538461538461539</v>
      </c>
      <c r="J101" s="201">
        <v>0.53846153846153844</v>
      </c>
      <c r="K101" s="201">
        <v>0.5641025641025641</v>
      </c>
      <c r="L101" s="201">
        <v>0.41025641025641024</v>
      </c>
      <c r="M101" s="203">
        <v>0.34615384615384615</v>
      </c>
      <c r="N101" s="174">
        <v>76.9717734057635</v>
      </c>
      <c r="O101" s="244">
        <v>0.11706182643225882</v>
      </c>
      <c r="P101" s="245">
        <v>0.41396333866595747</v>
      </c>
    </row>
    <row r="102" spans="1:16" x14ac:dyDescent="0.25">
      <c r="A102" s="202" t="s">
        <v>208</v>
      </c>
      <c r="B102" s="200" t="s">
        <v>209</v>
      </c>
      <c r="C102" s="209" t="s">
        <v>31</v>
      </c>
      <c r="D102" s="231">
        <v>172</v>
      </c>
      <c r="E102" s="236">
        <v>70.474822674418604</v>
      </c>
      <c r="F102" s="235">
        <v>68.038749999999993</v>
      </c>
      <c r="G102" s="201">
        <v>9.3023255813953487E-2</v>
      </c>
      <c r="H102" s="201">
        <v>0.16279069767441862</v>
      </c>
      <c r="I102" s="201">
        <v>0.26162790697674421</v>
      </c>
      <c r="J102" s="201">
        <v>0.51162790697674421</v>
      </c>
      <c r="K102" s="201">
        <v>0.48255813953488375</v>
      </c>
      <c r="L102" s="201">
        <v>0.29651162790697677</v>
      </c>
      <c r="M102" s="203">
        <v>0.22674418604651161</v>
      </c>
      <c r="N102" s="174">
        <v>70.300040660367429</v>
      </c>
      <c r="O102" s="244">
        <v>0.2726008080941637</v>
      </c>
      <c r="P102" s="245">
        <v>0.23458552976036709</v>
      </c>
    </row>
    <row r="103" spans="1:16" x14ac:dyDescent="0.25">
      <c r="A103" s="202" t="s">
        <v>210</v>
      </c>
      <c r="B103" s="200" t="s">
        <v>211</v>
      </c>
      <c r="C103" s="209" t="s">
        <v>8</v>
      </c>
      <c r="D103" s="231">
        <v>222</v>
      </c>
      <c r="E103" s="236">
        <v>76.849099099099092</v>
      </c>
      <c r="F103" s="235">
        <v>73</v>
      </c>
      <c r="G103" s="201">
        <v>2.7027027027027029E-2</v>
      </c>
      <c r="H103" s="201">
        <v>4.954954954954955E-2</v>
      </c>
      <c r="I103" s="201">
        <v>0.12612612612612611</v>
      </c>
      <c r="J103" s="201">
        <v>0.52702702702702697</v>
      </c>
      <c r="K103" s="201">
        <v>0.57657657657657657</v>
      </c>
      <c r="L103" s="201">
        <v>0.42792792792792794</v>
      </c>
      <c r="M103" s="203">
        <v>0.34684684684684686</v>
      </c>
      <c r="N103" s="174">
        <v>77.125711914337913</v>
      </c>
      <c r="O103" s="244">
        <v>0.11695628048745073</v>
      </c>
      <c r="P103" s="245">
        <v>0.34600419194719406</v>
      </c>
    </row>
    <row r="104" spans="1:16" x14ac:dyDescent="0.25">
      <c r="A104" s="202" t="s">
        <v>212</v>
      </c>
      <c r="B104" s="200" t="s">
        <v>213</v>
      </c>
      <c r="C104" s="209" t="s">
        <v>5</v>
      </c>
      <c r="D104" s="231">
        <v>106</v>
      </c>
      <c r="E104" s="236">
        <v>70.18962264150943</v>
      </c>
      <c r="F104" s="235">
        <v>65.5</v>
      </c>
      <c r="G104" s="201">
        <v>7.5471698113207544E-2</v>
      </c>
      <c r="H104" s="201">
        <v>0.14150943396226415</v>
      </c>
      <c r="I104" s="201">
        <v>0.21698113207547171</v>
      </c>
      <c r="J104" s="201">
        <v>0.58490566037735836</v>
      </c>
      <c r="K104" s="201">
        <v>0.39622641509433965</v>
      </c>
      <c r="L104" s="201">
        <v>0.24528301886792453</v>
      </c>
      <c r="M104" s="203">
        <v>0.19811320754716982</v>
      </c>
      <c r="N104" s="174">
        <v>69.289930580713474</v>
      </c>
      <c r="O104" s="244">
        <v>0.20288499111610125</v>
      </c>
      <c r="P104" s="245">
        <v>0.18695658808284474</v>
      </c>
    </row>
    <row r="105" spans="1:16" x14ac:dyDescent="0.25">
      <c r="A105" s="202" t="s">
        <v>214</v>
      </c>
      <c r="B105" s="200" t="s">
        <v>215</v>
      </c>
      <c r="C105" s="209" t="s">
        <v>50</v>
      </c>
      <c r="D105" s="231">
        <v>133</v>
      </c>
      <c r="E105" s="236">
        <v>69.25754887218045</v>
      </c>
      <c r="F105" s="235">
        <v>66</v>
      </c>
      <c r="G105" s="201">
        <v>3.7593984962406013E-2</v>
      </c>
      <c r="H105" s="201">
        <v>7.5187969924812026E-2</v>
      </c>
      <c r="I105" s="201">
        <v>0.14285714285714285</v>
      </c>
      <c r="J105" s="201">
        <v>0.6992481203007519</v>
      </c>
      <c r="K105" s="201">
        <v>0.35338345864661652</v>
      </c>
      <c r="L105" s="201">
        <v>0.22556390977443608</v>
      </c>
      <c r="M105" s="203">
        <v>0.15789473684210525</v>
      </c>
      <c r="N105" s="174">
        <v>69.825894071196331</v>
      </c>
      <c r="O105" s="244">
        <v>0.16900971437603715</v>
      </c>
      <c r="P105" s="245">
        <v>0.16426492483665622</v>
      </c>
    </row>
    <row r="106" spans="1:16" x14ac:dyDescent="0.25">
      <c r="A106" s="202" t="s">
        <v>216</v>
      </c>
      <c r="B106" s="200" t="s">
        <v>217</v>
      </c>
      <c r="C106" s="209" t="s">
        <v>24</v>
      </c>
      <c r="D106" s="231">
        <v>73</v>
      </c>
      <c r="E106" s="236">
        <v>76.383849315068488</v>
      </c>
      <c r="F106" s="235">
        <v>70</v>
      </c>
      <c r="G106" s="201">
        <v>0</v>
      </c>
      <c r="H106" s="201" t="s">
        <v>878</v>
      </c>
      <c r="I106" s="201">
        <v>0.12328767123287671</v>
      </c>
      <c r="J106" s="201">
        <v>0.57534246575342474</v>
      </c>
      <c r="K106" s="201">
        <v>0.52054794520547942</v>
      </c>
      <c r="L106" s="201">
        <v>0.36986301369863012</v>
      </c>
      <c r="M106" s="203">
        <v>0.30136986301369861</v>
      </c>
      <c r="N106" s="174">
        <v>72.972759134273176</v>
      </c>
      <c r="O106" s="244">
        <v>0.13117203639507743</v>
      </c>
      <c r="P106" s="245">
        <v>0.20977874253220266</v>
      </c>
    </row>
    <row r="107" spans="1:16" x14ac:dyDescent="0.25">
      <c r="A107" s="202" t="s">
        <v>218</v>
      </c>
      <c r="B107" s="200" t="s">
        <v>219</v>
      </c>
      <c r="C107" s="209" t="s">
        <v>31</v>
      </c>
      <c r="D107" s="231">
        <v>193</v>
      </c>
      <c r="E107" s="236">
        <v>70.584699481865286</v>
      </c>
      <c r="F107" s="235">
        <v>67</v>
      </c>
      <c r="G107" s="201" t="s">
        <v>878</v>
      </c>
      <c r="H107" s="201">
        <v>0.10362694300518134</v>
      </c>
      <c r="I107" s="201">
        <v>0.22797927461139897</v>
      </c>
      <c r="J107" s="201">
        <v>0.58549222797927458</v>
      </c>
      <c r="K107" s="201">
        <v>0.45077720207253885</v>
      </c>
      <c r="L107" s="201">
        <v>0.24870466321243523</v>
      </c>
      <c r="M107" s="203">
        <v>0.18652849740932642</v>
      </c>
      <c r="N107" s="174">
        <v>71.204089081302328</v>
      </c>
      <c r="O107" s="244">
        <v>0.24895590019773012</v>
      </c>
      <c r="P107" s="245">
        <v>0.1833697394554169</v>
      </c>
    </row>
    <row r="108" spans="1:16" x14ac:dyDescent="0.25">
      <c r="A108" s="202" t="s">
        <v>220</v>
      </c>
      <c r="B108" s="200" t="s">
        <v>221</v>
      </c>
      <c r="C108" s="209" t="s">
        <v>24</v>
      </c>
      <c r="D108" s="231">
        <v>210</v>
      </c>
      <c r="E108" s="236">
        <v>72.544290476190469</v>
      </c>
      <c r="F108" s="235">
        <v>68.310500000000005</v>
      </c>
      <c r="G108" s="201">
        <v>2.3809523809523808E-2</v>
      </c>
      <c r="H108" s="201">
        <v>7.1428571428571425E-2</v>
      </c>
      <c r="I108" s="201">
        <v>0.14285714285714285</v>
      </c>
      <c r="J108" s="201">
        <v>0.61428571428571432</v>
      </c>
      <c r="K108" s="201">
        <v>0.45238095238095238</v>
      </c>
      <c r="L108" s="201">
        <v>0.31904761904761902</v>
      </c>
      <c r="M108" s="203">
        <v>0.24285714285714285</v>
      </c>
      <c r="N108" s="174">
        <v>70.547122663429505</v>
      </c>
      <c r="O108" s="244">
        <v>0.19386733849396509</v>
      </c>
      <c r="P108" s="245">
        <v>0.1920674435625844</v>
      </c>
    </row>
    <row r="109" spans="1:16" x14ac:dyDescent="0.25">
      <c r="A109" s="202" t="s">
        <v>222</v>
      </c>
      <c r="B109" s="200" t="s">
        <v>223</v>
      </c>
      <c r="C109" s="209" t="s">
        <v>110</v>
      </c>
      <c r="D109" s="231">
        <v>163</v>
      </c>
      <c r="E109" s="236">
        <v>67.249993865030675</v>
      </c>
      <c r="F109" s="235">
        <v>64</v>
      </c>
      <c r="G109" s="201">
        <v>6.7484662576687116E-2</v>
      </c>
      <c r="H109" s="201">
        <v>0.17791411042944785</v>
      </c>
      <c r="I109" s="201">
        <v>0.2822085889570552</v>
      </c>
      <c r="J109" s="201">
        <v>0.57055214723926384</v>
      </c>
      <c r="K109" s="201">
        <v>0.33742331288343558</v>
      </c>
      <c r="L109" s="201">
        <v>0.21472392638036811</v>
      </c>
      <c r="M109" s="203">
        <v>0.14723926380368099</v>
      </c>
      <c r="N109" s="174">
        <v>68.46323704877733</v>
      </c>
      <c r="O109" s="244">
        <v>0.25566208809094004</v>
      </c>
      <c r="P109" s="245">
        <v>0.16603513114563379</v>
      </c>
    </row>
    <row r="110" spans="1:16" x14ac:dyDescent="0.25">
      <c r="A110" s="202" t="s">
        <v>224</v>
      </c>
      <c r="B110" s="200" t="s">
        <v>225</v>
      </c>
      <c r="C110" s="209" t="s">
        <v>69</v>
      </c>
      <c r="D110" s="231">
        <v>95</v>
      </c>
      <c r="E110" s="236">
        <v>72.60526315789474</v>
      </c>
      <c r="F110" s="235">
        <v>69</v>
      </c>
      <c r="G110" s="201">
        <v>5.2631578947368418E-2</v>
      </c>
      <c r="H110" s="201">
        <v>9.4736842105263161E-2</v>
      </c>
      <c r="I110" s="201">
        <v>0.14736842105263157</v>
      </c>
      <c r="J110" s="201">
        <v>0.61052631578947369</v>
      </c>
      <c r="K110" s="201">
        <v>0.49473684210526314</v>
      </c>
      <c r="L110" s="201">
        <v>0.31578947368421051</v>
      </c>
      <c r="M110" s="203">
        <v>0.24210526315789474</v>
      </c>
      <c r="N110" s="174">
        <v>73.535448887423286</v>
      </c>
      <c r="O110" s="244">
        <v>0.11419646062445275</v>
      </c>
      <c r="P110" s="245">
        <v>0.26252375370807302</v>
      </c>
    </row>
    <row r="111" spans="1:16" x14ac:dyDescent="0.25">
      <c r="A111" s="202" t="s">
        <v>226</v>
      </c>
      <c r="B111" s="200" t="s">
        <v>227</v>
      </c>
      <c r="C111" s="209" t="s">
        <v>110</v>
      </c>
      <c r="D111" s="231">
        <v>465</v>
      </c>
      <c r="E111" s="236">
        <v>71.112094623655906</v>
      </c>
      <c r="F111" s="235">
        <v>68</v>
      </c>
      <c r="G111" s="201">
        <v>4.5161290322580643E-2</v>
      </c>
      <c r="H111" s="201">
        <v>9.6774193548387094E-2</v>
      </c>
      <c r="I111" s="201">
        <v>0.20645161290322581</v>
      </c>
      <c r="J111" s="201">
        <v>0.55053763440860215</v>
      </c>
      <c r="K111" s="201">
        <v>0.45806451612903226</v>
      </c>
      <c r="L111" s="201">
        <v>0.33118279569892473</v>
      </c>
      <c r="M111" s="203">
        <v>0.24301075268817204</v>
      </c>
      <c r="N111" s="174">
        <v>71.552264577721246</v>
      </c>
      <c r="O111" s="244">
        <v>0.21848756790948312</v>
      </c>
      <c r="P111" s="245">
        <v>0.22444201930521351</v>
      </c>
    </row>
    <row r="112" spans="1:16" x14ac:dyDescent="0.25">
      <c r="A112" s="202" t="s">
        <v>228</v>
      </c>
      <c r="B112" s="200" t="s">
        <v>229</v>
      </c>
      <c r="C112" s="209" t="s">
        <v>24</v>
      </c>
      <c r="D112" s="231">
        <v>86</v>
      </c>
      <c r="E112" s="236">
        <v>79.412127906976735</v>
      </c>
      <c r="F112" s="235">
        <v>73.5</v>
      </c>
      <c r="G112" s="201" t="s">
        <v>878</v>
      </c>
      <c r="H112" s="201">
        <v>8.1395348837209308E-2</v>
      </c>
      <c r="I112" s="201">
        <v>0.13953488372093023</v>
      </c>
      <c r="J112" s="201">
        <v>0.5</v>
      </c>
      <c r="K112" s="201">
        <v>0.54651162790697672</v>
      </c>
      <c r="L112" s="201">
        <v>0.46511627906976744</v>
      </c>
      <c r="M112" s="203">
        <v>0.36046511627906974</v>
      </c>
      <c r="N112" s="174">
        <v>80.179256863617908</v>
      </c>
      <c r="O112" s="244">
        <v>0.12828834976573389</v>
      </c>
      <c r="P112" s="245">
        <v>0.36064159278826508</v>
      </c>
    </row>
    <row r="113" spans="1:17" x14ac:dyDescent="0.25">
      <c r="A113" s="202" t="s">
        <v>230</v>
      </c>
      <c r="B113" s="200" t="s">
        <v>231</v>
      </c>
      <c r="C113" s="209" t="s">
        <v>50</v>
      </c>
      <c r="D113" s="231">
        <v>57</v>
      </c>
      <c r="E113" s="236">
        <v>68.070175438596493</v>
      </c>
      <c r="F113" s="235">
        <v>66</v>
      </c>
      <c r="G113" s="201" t="s">
        <v>878</v>
      </c>
      <c r="H113" s="201" t="s">
        <v>878</v>
      </c>
      <c r="I113" s="201">
        <v>0.12280701754385964</v>
      </c>
      <c r="J113" s="201">
        <v>0.80701754385964919</v>
      </c>
      <c r="K113" s="201">
        <v>0.36842105263157893</v>
      </c>
      <c r="L113" s="201">
        <v>0.19298245614035087</v>
      </c>
      <c r="M113" s="203" t="s">
        <v>878</v>
      </c>
      <c r="N113" s="174">
        <v>67.433450508436195</v>
      </c>
      <c r="O113" s="244">
        <v>0.12775939972422343</v>
      </c>
      <c r="P113" s="245">
        <v>7.4657196082344376E-2</v>
      </c>
    </row>
    <row r="114" spans="1:17" s="105" customFormat="1" x14ac:dyDescent="0.25">
      <c r="A114" s="202" t="s">
        <v>232</v>
      </c>
      <c r="B114" s="200" t="s">
        <v>904</v>
      </c>
      <c r="C114" s="209" t="s">
        <v>31</v>
      </c>
      <c r="D114" s="231">
        <v>116</v>
      </c>
      <c r="E114" s="236">
        <v>78.562159482758631</v>
      </c>
      <c r="F114" s="235">
        <v>73.25</v>
      </c>
      <c r="G114" s="201">
        <v>0</v>
      </c>
      <c r="H114" s="201" t="s">
        <v>878</v>
      </c>
      <c r="I114" s="201">
        <v>7.7586206896551727E-2</v>
      </c>
      <c r="J114" s="201">
        <v>0.59482758620689657</v>
      </c>
      <c r="K114" s="201">
        <v>0.56034482758620685</v>
      </c>
      <c r="L114" s="201">
        <v>0.46551724137931033</v>
      </c>
      <c r="M114" s="203">
        <v>0.32758620689655171</v>
      </c>
      <c r="N114" s="174">
        <v>78.026013252488696</v>
      </c>
      <c r="O114" s="244">
        <v>9.4253886628492767E-2</v>
      </c>
      <c r="P114" s="245">
        <v>0.32386055018364307</v>
      </c>
      <c r="Q114" s="86"/>
    </row>
    <row r="115" spans="1:17" x14ac:dyDescent="0.25">
      <c r="A115" s="202" t="s">
        <v>233</v>
      </c>
      <c r="B115" s="200" t="s">
        <v>234</v>
      </c>
      <c r="C115" s="209" t="s">
        <v>69</v>
      </c>
      <c r="D115" s="231">
        <v>156</v>
      </c>
      <c r="E115" s="236">
        <v>77.736112179487165</v>
      </c>
      <c r="F115" s="235">
        <v>73</v>
      </c>
      <c r="G115" s="201" t="s">
        <v>878</v>
      </c>
      <c r="H115" s="201">
        <v>5.7692307692307696E-2</v>
      </c>
      <c r="I115" s="201">
        <v>0.11538461538461539</v>
      </c>
      <c r="J115" s="201">
        <v>0.54487179487179482</v>
      </c>
      <c r="K115" s="201">
        <v>0.58974358974358976</v>
      </c>
      <c r="L115" s="201">
        <v>0.42307692307692307</v>
      </c>
      <c r="M115" s="203">
        <v>0.33974358974358976</v>
      </c>
      <c r="N115" s="174">
        <v>76.633733748779477</v>
      </c>
      <c r="O115" s="244">
        <v>0.12079448380883984</v>
      </c>
      <c r="P115" s="245">
        <v>0.28038749902494248</v>
      </c>
    </row>
    <row r="116" spans="1:17" x14ac:dyDescent="0.25">
      <c r="A116" s="202" t="s">
        <v>235</v>
      </c>
      <c r="B116" s="200" t="s">
        <v>236</v>
      </c>
      <c r="C116" s="209" t="s">
        <v>21</v>
      </c>
      <c r="D116" s="231">
        <v>131</v>
      </c>
      <c r="E116" s="236">
        <v>66.248393129771031</v>
      </c>
      <c r="F116" s="235">
        <v>62.3005</v>
      </c>
      <c r="G116" s="201">
        <v>8.3969465648854963E-2</v>
      </c>
      <c r="H116" s="201">
        <v>0.17557251908396945</v>
      </c>
      <c r="I116" s="201">
        <v>0.36641221374045801</v>
      </c>
      <c r="J116" s="201">
        <v>0.47328244274809167</v>
      </c>
      <c r="K116" s="201">
        <v>0.38931297709923662</v>
      </c>
      <c r="L116" s="201">
        <v>0.19083969465648856</v>
      </c>
      <c r="M116" s="203">
        <v>0.16030534351145037</v>
      </c>
      <c r="N116" s="174">
        <v>67.614526595448481</v>
      </c>
      <c r="O116" s="244">
        <v>0.31863220158568056</v>
      </c>
      <c r="P116" s="245">
        <v>0.19500247065930118</v>
      </c>
    </row>
    <row r="117" spans="1:17" x14ac:dyDescent="0.25">
      <c r="A117" s="202" t="s">
        <v>237</v>
      </c>
      <c r="B117" s="200" t="s">
        <v>238</v>
      </c>
      <c r="C117" s="209" t="s">
        <v>8</v>
      </c>
      <c r="D117" s="231">
        <v>156</v>
      </c>
      <c r="E117" s="236">
        <v>71.280144230769224</v>
      </c>
      <c r="F117" s="235">
        <v>67.25</v>
      </c>
      <c r="G117" s="201">
        <v>3.2051282051282048E-2</v>
      </c>
      <c r="H117" s="201">
        <v>0.10897435897435898</v>
      </c>
      <c r="I117" s="201">
        <v>0.23076923076923078</v>
      </c>
      <c r="J117" s="201">
        <v>0.51282051282051277</v>
      </c>
      <c r="K117" s="201">
        <v>0.45512820512820512</v>
      </c>
      <c r="L117" s="201">
        <v>0.33974358974358976</v>
      </c>
      <c r="M117" s="203">
        <v>0.25641025641025639</v>
      </c>
      <c r="N117" s="174">
        <v>70.732559291532979</v>
      </c>
      <c r="O117" s="244">
        <v>0.24835540277642268</v>
      </c>
      <c r="P117" s="245">
        <v>0.23042088557647619</v>
      </c>
    </row>
    <row r="118" spans="1:17" x14ac:dyDescent="0.25">
      <c r="A118" s="202" t="s">
        <v>239</v>
      </c>
      <c r="B118" s="200" t="s">
        <v>240</v>
      </c>
      <c r="C118" s="209" t="s">
        <v>11</v>
      </c>
      <c r="D118" s="231">
        <v>137</v>
      </c>
      <c r="E118" s="236">
        <v>72.890240875912411</v>
      </c>
      <c r="F118" s="235">
        <v>67</v>
      </c>
      <c r="G118" s="201" t="s">
        <v>878</v>
      </c>
      <c r="H118" s="201">
        <v>7.2992700729927001E-2</v>
      </c>
      <c r="I118" s="201">
        <v>0.15328467153284672</v>
      </c>
      <c r="J118" s="201">
        <v>0.62043795620437947</v>
      </c>
      <c r="K118" s="201">
        <v>0.42335766423357662</v>
      </c>
      <c r="L118" s="201">
        <v>0.34306569343065696</v>
      </c>
      <c r="M118" s="203">
        <v>0.22627737226277372</v>
      </c>
      <c r="N118" s="174">
        <v>70.759400811665273</v>
      </c>
      <c r="O118" s="244">
        <v>0.20111615523531298</v>
      </c>
      <c r="P118" s="245">
        <v>0.16374329049559974</v>
      </c>
    </row>
    <row r="119" spans="1:17" x14ac:dyDescent="0.25">
      <c r="A119" s="202" t="s">
        <v>241</v>
      </c>
      <c r="B119" s="77" t="s">
        <v>242</v>
      </c>
      <c r="C119" s="209" t="s">
        <v>50</v>
      </c>
      <c r="D119" s="231">
        <v>113</v>
      </c>
      <c r="E119" s="236">
        <v>76.383681415929203</v>
      </c>
      <c r="F119" s="235">
        <v>74.5</v>
      </c>
      <c r="G119" s="201" t="s">
        <v>878</v>
      </c>
      <c r="H119" s="201">
        <v>0.11504424778761062</v>
      </c>
      <c r="I119" s="201">
        <v>0.17699115044247787</v>
      </c>
      <c r="J119" s="201">
        <v>0.48672566371681408</v>
      </c>
      <c r="K119" s="201">
        <v>0.59292035398230092</v>
      </c>
      <c r="L119" s="201">
        <v>0.45132743362831856</v>
      </c>
      <c r="M119" s="203">
        <v>0.33628318584070799</v>
      </c>
      <c r="N119" s="174">
        <v>76.556884840017844</v>
      </c>
      <c r="O119" s="244">
        <v>0.17809233694367682</v>
      </c>
      <c r="P119" s="245">
        <v>0.32577450881578845</v>
      </c>
    </row>
    <row r="120" spans="1:17" x14ac:dyDescent="0.25">
      <c r="A120" s="202" t="s">
        <v>243</v>
      </c>
      <c r="B120" s="200" t="s">
        <v>244</v>
      </c>
      <c r="C120" s="209" t="s">
        <v>31</v>
      </c>
      <c r="D120" s="231">
        <v>103</v>
      </c>
      <c r="E120" s="236">
        <v>75.796092233009716</v>
      </c>
      <c r="F120" s="235">
        <v>73</v>
      </c>
      <c r="G120" s="201" t="s">
        <v>878</v>
      </c>
      <c r="H120" s="201">
        <v>8.7378640776699032E-2</v>
      </c>
      <c r="I120" s="201">
        <v>0.17475728155339806</v>
      </c>
      <c r="J120" s="201">
        <v>0.48543689320388339</v>
      </c>
      <c r="K120" s="201">
        <v>0.62135922330097082</v>
      </c>
      <c r="L120" s="201">
        <v>0.42718446601941745</v>
      </c>
      <c r="M120" s="203">
        <v>0.33980582524271846</v>
      </c>
      <c r="N120" s="174">
        <v>75.514645509144387</v>
      </c>
      <c r="O120" s="244">
        <v>0.15272111771313632</v>
      </c>
      <c r="P120" s="245">
        <v>0.34095431954992905</v>
      </c>
    </row>
    <row r="121" spans="1:17" x14ac:dyDescent="0.25">
      <c r="A121" s="202" t="s">
        <v>245</v>
      </c>
      <c r="B121" s="200" t="s">
        <v>246</v>
      </c>
      <c r="C121" s="209" t="s">
        <v>110</v>
      </c>
      <c r="D121" s="231">
        <v>135</v>
      </c>
      <c r="E121" s="236">
        <v>79.292592592592598</v>
      </c>
      <c r="F121" s="235">
        <v>73</v>
      </c>
      <c r="G121" s="201" t="s">
        <v>878</v>
      </c>
      <c r="H121" s="201">
        <v>6.6666666666666666E-2</v>
      </c>
      <c r="I121" s="201">
        <v>0.1111111111111111</v>
      </c>
      <c r="J121" s="201">
        <v>0.5185185185185186</v>
      </c>
      <c r="K121" s="201">
        <v>0.64444444444444449</v>
      </c>
      <c r="L121" s="201">
        <v>0.42962962962962964</v>
      </c>
      <c r="M121" s="203">
        <v>0.37037037037037035</v>
      </c>
      <c r="N121" s="174">
        <v>77.981079184136661</v>
      </c>
      <c r="O121" s="244">
        <v>7.4240443821705943E-2</v>
      </c>
      <c r="P121" s="245">
        <v>0.3369328302721078</v>
      </c>
    </row>
    <row r="122" spans="1:17" x14ac:dyDescent="0.25">
      <c r="A122" s="202" t="s">
        <v>247</v>
      </c>
      <c r="B122" s="200" t="s">
        <v>248</v>
      </c>
      <c r="C122" s="209" t="s">
        <v>24</v>
      </c>
      <c r="D122" s="231">
        <v>141</v>
      </c>
      <c r="E122" s="236">
        <v>67.916024822695036</v>
      </c>
      <c r="F122" s="235">
        <v>65.5</v>
      </c>
      <c r="G122" s="201" t="s">
        <v>878</v>
      </c>
      <c r="H122" s="201">
        <v>0.16312056737588654</v>
      </c>
      <c r="I122" s="201">
        <v>0.31205673758865249</v>
      </c>
      <c r="J122" s="201">
        <v>0.51773049645390068</v>
      </c>
      <c r="K122" s="201">
        <v>0.37588652482269502</v>
      </c>
      <c r="L122" s="201">
        <v>0.24822695035460993</v>
      </c>
      <c r="M122" s="203">
        <v>0.1702127659574468</v>
      </c>
      <c r="N122" s="174">
        <v>67.578815803477582</v>
      </c>
      <c r="O122" s="244">
        <v>0.34879212824878819</v>
      </c>
      <c r="P122" s="245">
        <v>0.16811997073938936</v>
      </c>
    </row>
    <row r="123" spans="1:17" x14ac:dyDescent="0.25">
      <c r="A123" s="202" t="s">
        <v>249</v>
      </c>
      <c r="B123" s="200" t="s">
        <v>250</v>
      </c>
      <c r="C123" s="209" t="s">
        <v>8</v>
      </c>
      <c r="D123" s="231">
        <v>124</v>
      </c>
      <c r="E123" s="236">
        <v>73.58064516129032</v>
      </c>
      <c r="F123" s="235">
        <v>70</v>
      </c>
      <c r="G123" s="201">
        <v>4.8387096774193547E-2</v>
      </c>
      <c r="H123" s="201">
        <v>0.11290322580645161</v>
      </c>
      <c r="I123" s="201">
        <v>0.17741935483870969</v>
      </c>
      <c r="J123" s="201">
        <v>0.56451612903225801</v>
      </c>
      <c r="K123" s="201">
        <v>0.5161290322580645</v>
      </c>
      <c r="L123" s="201">
        <v>0.33870967741935482</v>
      </c>
      <c r="M123" s="203">
        <v>0.25806451612903225</v>
      </c>
      <c r="N123" s="174">
        <v>72.43071637628384</v>
      </c>
      <c r="O123" s="244">
        <v>0.17726604742226626</v>
      </c>
      <c r="P123" s="245">
        <v>0.24915951862250119</v>
      </c>
    </row>
    <row r="124" spans="1:17" x14ac:dyDescent="0.25">
      <c r="A124" s="202" t="s">
        <v>251</v>
      </c>
      <c r="B124" s="200" t="s">
        <v>252</v>
      </c>
      <c r="C124" s="209" t="s">
        <v>31</v>
      </c>
      <c r="D124" s="231">
        <v>55</v>
      </c>
      <c r="E124" s="236">
        <v>67.209063636363652</v>
      </c>
      <c r="F124" s="235">
        <v>62.847000000000008</v>
      </c>
      <c r="G124" s="201" t="s">
        <v>878</v>
      </c>
      <c r="H124" s="201">
        <v>9.0909090909090912E-2</v>
      </c>
      <c r="I124" s="201">
        <v>0.29090909090909089</v>
      </c>
      <c r="J124" s="201">
        <v>0.52727272727272723</v>
      </c>
      <c r="K124" s="201">
        <v>0.32727272727272727</v>
      </c>
      <c r="L124" s="201">
        <v>0.2</v>
      </c>
      <c r="M124" s="203">
        <v>0.18181818181818182</v>
      </c>
      <c r="N124" s="174">
        <v>66.313260383946243</v>
      </c>
      <c r="O124" s="244">
        <v>0.30271170805929754</v>
      </c>
      <c r="P124" s="245">
        <v>0.16914307567250525</v>
      </c>
    </row>
    <row r="125" spans="1:17" x14ac:dyDescent="0.25">
      <c r="A125" s="202" t="s">
        <v>253</v>
      </c>
      <c r="B125" s="200" t="s">
        <v>905</v>
      </c>
      <c r="C125" s="209" t="s">
        <v>31</v>
      </c>
      <c r="D125" s="231">
        <v>66</v>
      </c>
      <c r="E125" s="236">
        <v>71.371212121212125</v>
      </c>
      <c r="F125" s="235">
        <v>71.25</v>
      </c>
      <c r="G125" s="201" t="s">
        <v>878</v>
      </c>
      <c r="H125" s="201">
        <v>7.575757575757576E-2</v>
      </c>
      <c r="I125" s="201">
        <v>0.15151515151515152</v>
      </c>
      <c r="J125" s="201">
        <v>0.60606060606060608</v>
      </c>
      <c r="K125" s="201">
        <v>0.53030303030303028</v>
      </c>
      <c r="L125" s="201">
        <v>0.33333333333333331</v>
      </c>
      <c r="M125" s="203">
        <v>0.24242424242424243</v>
      </c>
      <c r="N125" s="174">
        <v>74.064520455732122</v>
      </c>
      <c r="O125" s="244">
        <v>0.14587693104982122</v>
      </c>
      <c r="P125" s="245">
        <v>0.28899245365195192</v>
      </c>
    </row>
    <row r="126" spans="1:17" x14ac:dyDescent="0.25">
      <c r="A126" s="202" t="s">
        <v>254</v>
      </c>
      <c r="B126" s="200" t="s">
        <v>255</v>
      </c>
      <c r="C126" s="209" t="s">
        <v>21</v>
      </c>
      <c r="D126" s="231">
        <v>143</v>
      </c>
      <c r="E126" s="236">
        <v>64.681405594405589</v>
      </c>
      <c r="F126" s="235">
        <v>60.661000000000001</v>
      </c>
      <c r="G126" s="201">
        <v>0.11188811188811189</v>
      </c>
      <c r="H126" s="201">
        <v>0.16783216783216784</v>
      </c>
      <c r="I126" s="201">
        <v>0.40559440559440557</v>
      </c>
      <c r="J126" s="201">
        <v>0.4685314685314686</v>
      </c>
      <c r="K126" s="201">
        <v>0.31468531468531469</v>
      </c>
      <c r="L126" s="201">
        <v>0.21678321678321677</v>
      </c>
      <c r="M126" s="203">
        <v>0.12587412587412589</v>
      </c>
      <c r="N126" s="174">
        <v>66.035617445154699</v>
      </c>
      <c r="O126" s="244">
        <v>0.39987604799159332</v>
      </c>
      <c r="P126" s="245">
        <v>0.14565351282512942</v>
      </c>
    </row>
    <row r="127" spans="1:17" x14ac:dyDescent="0.25">
      <c r="A127" s="202" t="s">
        <v>256</v>
      </c>
      <c r="B127" s="77" t="s">
        <v>257</v>
      </c>
      <c r="C127" s="209" t="s">
        <v>50</v>
      </c>
      <c r="D127" s="231">
        <v>296</v>
      </c>
      <c r="E127" s="236">
        <v>76.237738175675673</v>
      </c>
      <c r="F127" s="235">
        <v>73.25</v>
      </c>
      <c r="G127" s="201">
        <v>1.6891891891891893E-2</v>
      </c>
      <c r="H127" s="201">
        <v>5.4054054054054057E-2</v>
      </c>
      <c r="I127" s="201">
        <v>9.45945945945946E-2</v>
      </c>
      <c r="J127" s="201">
        <v>0.59121621621621612</v>
      </c>
      <c r="K127" s="201">
        <v>0.6283783783783784</v>
      </c>
      <c r="L127" s="201">
        <v>0.42905405405405406</v>
      </c>
      <c r="M127" s="203">
        <v>0.3141891891891892</v>
      </c>
      <c r="N127" s="174">
        <v>74.137725761286347</v>
      </c>
      <c r="O127" s="244">
        <v>9.5180160166108002E-2</v>
      </c>
      <c r="P127" s="245">
        <v>0.24843892837269363</v>
      </c>
    </row>
    <row r="128" spans="1:17" x14ac:dyDescent="0.25">
      <c r="A128" s="202" t="s">
        <v>258</v>
      </c>
      <c r="B128" s="200" t="s">
        <v>259</v>
      </c>
      <c r="C128" s="209" t="s">
        <v>50</v>
      </c>
      <c r="D128" s="231">
        <v>147</v>
      </c>
      <c r="E128" s="236">
        <v>66.959183673469383</v>
      </c>
      <c r="F128" s="235">
        <v>64.5</v>
      </c>
      <c r="G128" s="201">
        <v>7.4829931972789115E-2</v>
      </c>
      <c r="H128" s="201">
        <v>0.12244897959183673</v>
      </c>
      <c r="I128" s="201">
        <v>0.20408163265306123</v>
      </c>
      <c r="J128" s="201">
        <v>0.66666666666666663</v>
      </c>
      <c r="K128" s="201">
        <v>0.27891156462585032</v>
      </c>
      <c r="L128" s="201">
        <v>0.16326530612244897</v>
      </c>
      <c r="M128" s="203">
        <v>0.12925170068027211</v>
      </c>
      <c r="N128" s="174">
        <v>66.330781552614525</v>
      </c>
      <c r="O128" s="244">
        <v>0.22343287183156516</v>
      </c>
      <c r="P128" s="245">
        <v>0.13301586062744197</v>
      </c>
    </row>
    <row r="129" spans="1:16" x14ac:dyDescent="0.25">
      <c r="A129" s="202" t="s">
        <v>260</v>
      </c>
      <c r="B129" s="200" t="s">
        <v>261</v>
      </c>
      <c r="C129" s="209" t="s">
        <v>11</v>
      </c>
      <c r="D129" s="231">
        <v>115</v>
      </c>
      <c r="E129" s="236">
        <v>68.602413043478251</v>
      </c>
      <c r="F129" s="235">
        <v>67.219000000000008</v>
      </c>
      <c r="G129" s="201">
        <v>7.8260869565217397E-2</v>
      </c>
      <c r="H129" s="201">
        <v>0.13043478260869565</v>
      </c>
      <c r="I129" s="201">
        <v>0.22608695652173913</v>
      </c>
      <c r="J129" s="201">
        <v>0.59130434782608687</v>
      </c>
      <c r="K129" s="201">
        <v>0.45217391304347826</v>
      </c>
      <c r="L129" s="201">
        <v>0.28695652173913044</v>
      </c>
      <c r="M129" s="203">
        <v>0.18260869565217391</v>
      </c>
      <c r="N129" s="174">
        <v>66.777623916304776</v>
      </c>
      <c r="O129" s="244">
        <v>0.21669290407455022</v>
      </c>
      <c r="P129" s="245">
        <v>0.15272705761276242</v>
      </c>
    </row>
    <row r="130" spans="1:16" x14ac:dyDescent="0.25">
      <c r="A130" s="202" t="s">
        <v>262</v>
      </c>
      <c r="B130" s="200" t="s">
        <v>263</v>
      </c>
      <c r="C130" s="209" t="s">
        <v>24</v>
      </c>
      <c r="D130" s="231">
        <v>174</v>
      </c>
      <c r="E130" s="236">
        <v>71.436925287356317</v>
      </c>
      <c r="F130" s="235">
        <v>68.25</v>
      </c>
      <c r="G130" s="201" t="s">
        <v>878</v>
      </c>
      <c r="H130" s="201">
        <v>4.0229885057471264E-2</v>
      </c>
      <c r="I130" s="201">
        <v>0.15517241379310345</v>
      </c>
      <c r="J130" s="201">
        <v>0.60344827586206895</v>
      </c>
      <c r="K130" s="201">
        <v>0.44827586206896552</v>
      </c>
      <c r="L130" s="201">
        <v>0.32183908045977011</v>
      </c>
      <c r="M130" s="203">
        <v>0.2413793103448276</v>
      </c>
      <c r="N130" s="174">
        <v>72.28836819330904</v>
      </c>
      <c r="O130" s="244">
        <v>0.15251780555286248</v>
      </c>
      <c r="P130" s="245">
        <v>0.26447219036178693</v>
      </c>
    </row>
    <row r="131" spans="1:16" x14ac:dyDescent="0.25">
      <c r="A131" s="202" t="s">
        <v>264</v>
      </c>
      <c r="B131" s="200" t="s">
        <v>265</v>
      </c>
      <c r="C131" s="209" t="s">
        <v>14</v>
      </c>
      <c r="D131" s="231">
        <v>39</v>
      </c>
      <c r="E131" s="236">
        <v>60.839423076923083</v>
      </c>
      <c r="F131" s="235">
        <v>58</v>
      </c>
      <c r="G131" s="201" t="s">
        <v>878</v>
      </c>
      <c r="H131" s="201">
        <v>0.12820512820512819</v>
      </c>
      <c r="I131" s="201">
        <v>0.38461538461538464</v>
      </c>
      <c r="J131" s="201">
        <v>0.5641025641025641</v>
      </c>
      <c r="K131" s="201">
        <v>0.17948717948717949</v>
      </c>
      <c r="L131" s="201" t="s">
        <v>878</v>
      </c>
      <c r="M131" s="203" t="s">
        <v>878</v>
      </c>
      <c r="N131" s="174">
        <v>62.251813569243275</v>
      </c>
      <c r="O131" s="244">
        <v>0.30078095209137889</v>
      </c>
      <c r="P131" s="245">
        <v>6.700504745161763E-2</v>
      </c>
    </row>
    <row r="132" spans="1:16" x14ac:dyDescent="0.25">
      <c r="A132" s="202" t="s">
        <v>266</v>
      </c>
      <c r="B132" s="200" t="s">
        <v>267</v>
      </c>
      <c r="C132" s="209" t="s">
        <v>21</v>
      </c>
      <c r="D132" s="231">
        <v>108</v>
      </c>
      <c r="E132" s="236">
        <v>65.953749999999999</v>
      </c>
      <c r="F132" s="235">
        <v>63.75</v>
      </c>
      <c r="G132" s="201" t="s">
        <v>878</v>
      </c>
      <c r="H132" s="201">
        <v>0.1111111111111111</v>
      </c>
      <c r="I132" s="201">
        <v>0.24074074074074073</v>
      </c>
      <c r="J132" s="201">
        <v>0.63888888888888895</v>
      </c>
      <c r="K132" s="201">
        <v>0.28703703703703703</v>
      </c>
      <c r="L132" s="201">
        <v>0.17592592592592593</v>
      </c>
      <c r="M132" s="203">
        <v>0.12037037037037036</v>
      </c>
      <c r="N132" s="174">
        <v>66.949643621341338</v>
      </c>
      <c r="O132" s="244">
        <v>0.23285861879850422</v>
      </c>
      <c r="P132" s="245">
        <v>0.13031665926191549</v>
      </c>
    </row>
    <row r="133" spans="1:16" x14ac:dyDescent="0.25">
      <c r="A133" s="202" t="s">
        <v>268</v>
      </c>
      <c r="B133" s="200" t="s">
        <v>269</v>
      </c>
      <c r="C133" s="209" t="s">
        <v>24</v>
      </c>
      <c r="D133" s="231">
        <v>145</v>
      </c>
      <c r="E133" s="236">
        <v>70.258227586206885</v>
      </c>
      <c r="F133" s="235">
        <v>68</v>
      </c>
      <c r="G133" s="201">
        <v>9.6551724137931033E-2</v>
      </c>
      <c r="H133" s="201">
        <v>0.13793103448275862</v>
      </c>
      <c r="I133" s="201">
        <v>0.2</v>
      </c>
      <c r="J133" s="201">
        <v>0.59310344827586214</v>
      </c>
      <c r="K133" s="201">
        <v>0.44827586206896552</v>
      </c>
      <c r="L133" s="201">
        <v>0.33103448275862069</v>
      </c>
      <c r="M133" s="203">
        <v>0.20689655172413793</v>
      </c>
      <c r="N133" s="174">
        <v>70.789426203040577</v>
      </c>
      <c r="O133" s="244">
        <v>0.18094541462838717</v>
      </c>
      <c r="P133" s="245">
        <v>0.23210329863759177</v>
      </c>
    </row>
    <row r="134" spans="1:16" x14ac:dyDescent="0.25">
      <c r="A134" s="202" t="s">
        <v>270</v>
      </c>
      <c r="B134" s="200" t="s">
        <v>271</v>
      </c>
      <c r="C134" s="209" t="s">
        <v>8</v>
      </c>
      <c r="D134" s="231">
        <v>166</v>
      </c>
      <c r="E134" s="236">
        <v>67.160240963855429</v>
      </c>
      <c r="F134" s="235">
        <v>62.5</v>
      </c>
      <c r="G134" s="201">
        <v>6.0240963855421686E-2</v>
      </c>
      <c r="H134" s="201">
        <v>0.13253012048192772</v>
      </c>
      <c r="I134" s="201">
        <v>0.33734939759036142</v>
      </c>
      <c r="J134" s="201">
        <v>0.51204819277108438</v>
      </c>
      <c r="K134" s="201">
        <v>0.33734939759036142</v>
      </c>
      <c r="L134" s="201">
        <v>0.20481927710843373</v>
      </c>
      <c r="M134" s="203">
        <v>0.15060240963855423</v>
      </c>
      <c r="N134" s="174">
        <v>68.968875976000405</v>
      </c>
      <c r="O134" s="244">
        <v>0.34897829030175692</v>
      </c>
      <c r="P134" s="245">
        <v>0.14371747935747026</v>
      </c>
    </row>
    <row r="135" spans="1:16" x14ac:dyDescent="0.25">
      <c r="A135" s="202" t="s">
        <v>272</v>
      </c>
      <c r="B135" s="77" t="s">
        <v>273</v>
      </c>
      <c r="C135" s="209" t="s">
        <v>8</v>
      </c>
      <c r="D135" s="231">
        <v>161</v>
      </c>
      <c r="E135" s="236">
        <v>70.055885093167689</v>
      </c>
      <c r="F135" s="235">
        <v>67.5</v>
      </c>
      <c r="G135" s="201">
        <v>3.1055900621118012E-2</v>
      </c>
      <c r="H135" s="201">
        <v>9.3167701863354033E-2</v>
      </c>
      <c r="I135" s="201">
        <v>0.2360248447204969</v>
      </c>
      <c r="J135" s="201">
        <v>0.59006211180124224</v>
      </c>
      <c r="K135" s="201">
        <v>0.44099378881987578</v>
      </c>
      <c r="L135" s="201">
        <v>0.2857142857142857</v>
      </c>
      <c r="M135" s="203">
        <v>0.17391304347826086</v>
      </c>
      <c r="N135" s="174">
        <v>72.544434912034149</v>
      </c>
      <c r="O135" s="244">
        <v>0.22079521517923592</v>
      </c>
      <c r="P135" s="245">
        <v>0.20016297905809155</v>
      </c>
    </row>
    <row r="136" spans="1:16" x14ac:dyDescent="0.25">
      <c r="A136" s="202" t="s">
        <v>274</v>
      </c>
      <c r="B136" s="200" t="s">
        <v>275</v>
      </c>
      <c r="C136" s="209" t="s">
        <v>110</v>
      </c>
      <c r="D136" s="231">
        <v>95</v>
      </c>
      <c r="E136" s="236">
        <v>68.099999999999994</v>
      </c>
      <c r="F136" s="235">
        <v>66</v>
      </c>
      <c r="G136" s="201">
        <v>6.3157894736842107E-2</v>
      </c>
      <c r="H136" s="201">
        <v>0.15789473684210525</v>
      </c>
      <c r="I136" s="201">
        <v>0.22105263157894736</v>
      </c>
      <c r="J136" s="201">
        <v>0.6</v>
      </c>
      <c r="K136" s="201">
        <v>0.36842105263157893</v>
      </c>
      <c r="L136" s="201">
        <v>0.28421052631578947</v>
      </c>
      <c r="M136" s="203">
        <v>0.17894736842105263</v>
      </c>
      <c r="N136" s="174">
        <v>67.863246460663262</v>
      </c>
      <c r="O136" s="244">
        <v>0.18562955156858954</v>
      </c>
      <c r="P136" s="245">
        <v>0.1923632803434156</v>
      </c>
    </row>
    <row r="137" spans="1:16" x14ac:dyDescent="0.25">
      <c r="A137" s="202" t="s">
        <v>276</v>
      </c>
      <c r="B137" s="200" t="s">
        <v>277</v>
      </c>
      <c r="C137" s="209" t="s">
        <v>14</v>
      </c>
      <c r="D137" s="231">
        <v>147</v>
      </c>
      <c r="E137" s="236">
        <v>65.486394557823132</v>
      </c>
      <c r="F137" s="235">
        <v>61</v>
      </c>
      <c r="G137" s="201">
        <v>0.12244897959183673</v>
      </c>
      <c r="H137" s="201">
        <v>0.25850340136054423</v>
      </c>
      <c r="I137" s="201">
        <v>0.34693877551020408</v>
      </c>
      <c r="J137" s="201">
        <v>0.51700680272108834</v>
      </c>
      <c r="K137" s="201">
        <v>0.2857142857142857</v>
      </c>
      <c r="L137" s="201">
        <v>0.19727891156462585</v>
      </c>
      <c r="M137" s="203">
        <v>0.1360544217687075</v>
      </c>
      <c r="N137" s="174">
        <v>65.946134691412681</v>
      </c>
      <c r="O137" s="244">
        <v>0.35497072526629692</v>
      </c>
      <c r="P137" s="245">
        <v>9.7551531375570988E-2</v>
      </c>
    </row>
    <row r="138" spans="1:16" x14ac:dyDescent="0.25">
      <c r="A138" s="202" t="s">
        <v>278</v>
      </c>
      <c r="B138" s="200" t="s">
        <v>279</v>
      </c>
      <c r="C138" s="209" t="s">
        <v>31</v>
      </c>
      <c r="D138" s="231">
        <v>107</v>
      </c>
      <c r="E138" s="236">
        <v>66.298719626168221</v>
      </c>
      <c r="F138" s="235">
        <v>63</v>
      </c>
      <c r="G138" s="201" t="s">
        <v>878</v>
      </c>
      <c r="H138" s="201">
        <v>8.4112149532710276E-2</v>
      </c>
      <c r="I138" s="201">
        <v>0.27102803738317754</v>
      </c>
      <c r="J138" s="201">
        <v>0.60747663551401865</v>
      </c>
      <c r="K138" s="201">
        <v>0.29906542056074764</v>
      </c>
      <c r="L138" s="201">
        <v>0.20560747663551401</v>
      </c>
      <c r="M138" s="203">
        <v>0.12149532710280374</v>
      </c>
      <c r="N138" s="174">
        <v>66.513998656504626</v>
      </c>
      <c r="O138" s="244">
        <v>0.27217212240039879</v>
      </c>
      <c r="P138" s="245">
        <v>0.13453049783233922</v>
      </c>
    </row>
    <row r="139" spans="1:16" x14ac:dyDescent="0.25">
      <c r="A139" s="202" t="s">
        <v>280</v>
      </c>
      <c r="B139" s="200" t="s">
        <v>281</v>
      </c>
      <c r="C139" s="209" t="s">
        <v>31</v>
      </c>
      <c r="D139" s="231">
        <v>173</v>
      </c>
      <c r="E139" s="236">
        <v>65.755968208092497</v>
      </c>
      <c r="F139" s="235">
        <v>64</v>
      </c>
      <c r="G139" s="201">
        <v>7.5144508670520235E-2</v>
      </c>
      <c r="H139" s="201">
        <v>0.15028901734104047</v>
      </c>
      <c r="I139" s="201">
        <v>0.30057803468208094</v>
      </c>
      <c r="J139" s="201">
        <v>0.57803468208092479</v>
      </c>
      <c r="K139" s="201">
        <v>0.32369942196531792</v>
      </c>
      <c r="L139" s="201">
        <v>0.16763005780346821</v>
      </c>
      <c r="M139" s="203">
        <v>0.12138728323699421</v>
      </c>
      <c r="N139" s="174">
        <v>67.359932115032279</v>
      </c>
      <c r="O139" s="244">
        <v>0.29542188706382255</v>
      </c>
      <c r="P139" s="245">
        <v>0.14512700850506063</v>
      </c>
    </row>
    <row r="140" spans="1:16" x14ac:dyDescent="0.25">
      <c r="A140" s="202" t="s">
        <v>282</v>
      </c>
      <c r="B140" s="200" t="s">
        <v>283</v>
      </c>
      <c r="C140" s="209" t="s">
        <v>24</v>
      </c>
      <c r="D140" s="231">
        <v>109</v>
      </c>
      <c r="E140" s="236">
        <v>68.862385321100916</v>
      </c>
      <c r="F140" s="235">
        <v>66</v>
      </c>
      <c r="G140" s="201" t="s">
        <v>878</v>
      </c>
      <c r="H140" s="201">
        <v>0.12844036697247707</v>
      </c>
      <c r="I140" s="201">
        <v>0.20183486238532111</v>
      </c>
      <c r="J140" s="201">
        <v>0.65137614678899081</v>
      </c>
      <c r="K140" s="201">
        <v>0.42201834862385323</v>
      </c>
      <c r="L140" s="201">
        <v>0.21100917431192662</v>
      </c>
      <c r="M140" s="203">
        <v>0.14678899082568808</v>
      </c>
      <c r="N140" s="174">
        <v>69.029624885255842</v>
      </c>
      <c r="O140" s="244">
        <v>0.19894847932265333</v>
      </c>
      <c r="P140" s="245">
        <v>0.15663530010301147</v>
      </c>
    </row>
    <row r="141" spans="1:16" x14ac:dyDescent="0.25">
      <c r="A141" s="202" t="s">
        <v>284</v>
      </c>
      <c r="B141" s="200" t="s">
        <v>285</v>
      </c>
      <c r="C141" s="209" t="s">
        <v>69</v>
      </c>
      <c r="D141" s="231">
        <v>111</v>
      </c>
      <c r="E141" s="236">
        <v>72.232432432432432</v>
      </c>
      <c r="F141" s="235">
        <v>67</v>
      </c>
      <c r="G141" s="201" t="s">
        <v>878</v>
      </c>
      <c r="H141" s="201">
        <v>9.90990990990991E-2</v>
      </c>
      <c r="I141" s="201">
        <v>0.2072072072072072</v>
      </c>
      <c r="J141" s="201">
        <v>0.55855855855855852</v>
      </c>
      <c r="K141" s="201">
        <v>0.38738738738738737</v>
      </c>
      <c r="L141" s="201">
        <v>0.27927927927927926</v>
      </c>
      <c r="M141" s="203">
        <v>0.23423423423423423</v>
      </c>
      <c r="N141" s="174">
        <v>70.77340070341306</v>
      </c>
      <c r="O141" s="244">
        <v>0.22586162261349604</v>
      </c>
      <c r="P141" s="245">
        <v>0.20812832189638275</v>
      </c>
    </row>
    <row r="142" spans="1:16" x14ac:dyDescent="0.25">
      <c r="A142" s="202" t="s">
        <v>286</v>
      </c>
      <c r="B142" s="200" t="s">
        <v>287</v>
      </c>
      <c r="C142" s="209" t="s">
        <v>24</v>
      </c>
      <c r="D142" s="231">
        <v>145</v>
      </c>
      <c r="E142" s="236">
        <v>73.241379310344826</v>
      </c>
      <c r="F142" s="235">
        <v>67.5</v>
      </c>
      <c r="G142" s="201">
        <v>6.2068965517241378E-2</v>
      </c>
      <c r="H142" s="201">
        <v>0.1103448275862069</v>
      </c>
      <c r="I142" s="201">
        <v>0.22758620689655173</v>
      </c>
      <c r="J142" s="201">
        <v>0.49655172413793103</v>
      </c>
      <c r="K142" s="201">
        <v>0.44827586206896552</v>
      </c>
      <c r="L142" s="201">
        <v>0.35172413793103446</v>
      </c>
      <c r="M142" s="203">
        <v>0.27586206896551724</v>
      </c>
      <c r="N142" s="174">
        <v>73.145093683399352</v>
      </c>
      <c r="O142" s="244">
        <v>0.21434968443563729</v>
      </c>
      <c r="P142" s="245">
        <v>0.27928391595867574</v>
      </c>
    </row>
    <row r="143" spans="1:16" x14ac:dyDescent="0.25">
      <c r="A143" s="202" t="s">
        <v>288</v>
      </c>
      <c r="B143" s="200" t="s">
        <v>289</v>
      </c>
      <c r="C143" s="209" t="s">
        <v>14</v>
      </c>
      <c r="D143" s="231">
        <v>149</v>
      </c>
      <c r="E143" s="236">
        <v>65.644127516778511</v>
      </c>
      <c r="F143" s="235">
        <v>63.94</v>
      </c>
      <c r="G143" s="201">
        <v>7.3825503355704702E-2</v>
      </c>
      <c r="H143" s="201">
        <v>0.13422818791946309</v>
      </c>
      <c r="I143" s="201">
        <v>0.31543624161073824</v>
      </c>
      <c r="J143" s="201">
        <v>0.55704697986577179</v>
      </c>
      <c r="K143" s="201">
        <v>0.33557046979865773</v>
      </c>
      <c r="L143" s="201">
        <v>0.14093959731543623</v>
      </c>
      <c r="M143" s="203">
        <v>0.12751677852348994</v>
      </c>
      <c r="N143" s="174">
        <v>64.595197329973857</v>
      </c>
      <c r="O143" s="244">
        <v>0.35219260233023542</v>
      </c>
      <c r="P143" s="245">
        <v>0.10576521324439124</v>
      </c>
    </row>
    <row r="144" spans="1:16" x14ac:dyDescent="0.25">
      <c r="A144" s="202" t="s">
        <v>290</v>
      </c>
      <c r="B144" s="200" t="s">
        <v>291</v>
      </c>
      <c r="C144" s="209" t="s">
        <v>8</v>
      </c>
      <c r="D144" s="231">
        <v>194</v>
      </c>
      <c r="E144" s="236">
        <v>72.280708762886604</v>
      </c>
      <c r="F144" s="235">
        <v>68.156000000000006</v>
      </c>
      <c r="G144" s="201">
        <v>4.6391752577319589E-2</v>
      </c>
      <c r="H144" s="201">
        <v>7.2164948453608241E-2</v>
      </c>
      <c r="I144" s="201">
        <v>0.18041237113402062</v>
      </c>
      <c r="J144" s="201">
        <v>0.56185567010309279</v>
      </c>
      <c r="K144" s="201">
        <v>0.4845360824742268</v>
      </c>
      <c r="L144" s="201">
        <v>0.37113402061855671</v>
      </c>
      <c r="M144" s="203">
        <v>0.25773195876288657</v>
      </c>
      <c r="N144" s="174">
        <v>73.155276670655979</v>
      </c>
      <c r="O144" s="244">
        <v>0.15553789618711247</v>
      </c>
      <c r="P144" s="245">
        <v>0.29340606293535643</v>
      </c>
    </row>
    <row r="145" spans="1:16" x14ac:dyDescent="0.25">
      <c r="A145" s="202" t="s">
        <v>292</v>
      </c>
      <c r="B145" s="200" t="s">
        <v>293</v>
      </c>
      <c r="C145" s="209" t="s">
        <v>31</v>
      </c>
      <c r="D145" s="231">
        <v>105</v>
      </c>
      <c r="E145" s="236">
        <v>72.176842857142844</v>
      </c>
      <c r="F145" s="235">
        <v>69</v>
      </c>
      <c r="G145" s="201">
        <v>7.6190476190476197E-2</v>
      </c>
      <c r="H145" s="201">
        <v>0.10476190476190476</v>
      </c>
      <c r="I145" s="201">
        <v>0.18095238095238095</v>
      </c>
      <c r="J145" s="201">
        <v>0.58095238095238089</v>
      </c>
      <c r="K145" s="201">
        <v>0.48571428571428571</v>
      </c>
      <c r="L145" s="201">
        <v>0.37142857142857144</v>
      </c>
      <c r="M145" s="203">
        <v>0.23809523809523808</v>
      </c>
      <c r="N145" s="174">
        <v>72.678144553410633</v>
      </c>
      <c r="O145" s="244">
        <v>0.17645628164173524</v>
      </c>
      <c r="P145" s="245">
        <v>0.24315643842903548</v>
      </c>
    </row>
    <row r="146" spans="1:16" x14ac:dyDescent="0.25">
      <c r="A146" s="202" t="s">
        <v>294</v>
      </c>
      <c r="B146" s="200" t="s">
        <v>295</v>
      </c>
      <c r="C146" s="209" t="s">
        <v>24</v>
      </c>
      <c r="D146" s="231">
        <v>190</v>
      </c>
      <c r="E146" s="236">
        <v>71.75</v>
      </c>
      <c r="F146" s="235">
        <v>69.25</v>
      </c>
      <c r="G146" s="201">
        <v>3.1578947368421054E-2</v>
      </c>
      <c r="H146" s="201">
        <v>8.4210526315789472E-2</v>
      </c>
      <c r="I146" s="201">
        <v>0.1736842105263158</v>
      </c>
      <c r="J146" s="201">
        <v>0.6</v>
      </c>
      <c r="K146" s="201">
        <v>0.5</v>
      </c>
      <c r="L146" s="201">
        <v>0.32105263157894737</v>
      </c>
      <c r="M146" s="203">
        <v>0.22631578947368422</v>
      </c>
      <c r="N146" s="174">
        <v>71.896156817713091</v>
      </c>
      <c r="O146" s="244">
        <v>0.14980045546901274</v>
      </c>
      <c r="P146" s="245">
        <v>0.23391492170053588</v>
      </c>
    </row>
    <row r="147" spans="1:16" x14ac:dyDescent="0.25">
      <c r="A147" s="202" t="s">
        <v>296</v>
      </c>
      <c r="B147" s="200" t="s">
        <v>297</v>
      </c>
      <c r="C147" s="209" t="s">
        <v>5</v>
      </c>
      <c r="D147" s="231">
        <v>41</v>
      </c>
      <c r="E147" s="236">
        <v>67.386109756097568</v>
      </c>
      <c r="F147" s="235">
        <v>66</v>
      </c>
      <c r="G147" s="201" t="s">
        <v>878</v>
      </c>
      <c r="H147" s="201">
        <v>0.12195121951219512</v>
      </c>
      <c r="I147" s="201">
        <v>0.21951219512195122</v>
      </c>
      <c r="J147" s="201">
        <v>0.63414634146341464</v>
      </c>
      <c r="K147" s="201">
        <v>0.3902439024390244</v>
      </c>
      <c r="L147" s="201">
        <v>0.1951219512195122</v>
      </c>
      <c r="M147" s="203">
        <v>0.14634146341463414</v>
      </c>
      <c r="N147" s="174">
        <v>67.623442693695111</v>
      </c>
      <c r="O147" s="244">
        <v>0.24429795533420354</v>
      </c>
      <c r="P147" s="245">
        <v>0.11023635285562768</v>
      </c>
    </row>
    <row r="148" spans="1:16" x14ac:dyDescent="0.25">
      <c r="A148" s="202" t="s">
        <v>298</v>
      </c>
      <c r="B148" s="200" t="s">
        <v>299</v>
      </c>
      <c r="C148" s="209" t="s">
        <v>11</v>
      </c>
      <c r="D148" s="231">
        <v>203</v>
      </c>
      <c r="E148" s="236">
        <v>78.113238916256165</v>
      </c>
      <c r="F148" s="235">
        <v>74</v>
      </c>
      <c r="G148" s="201" t="s">
        <v>878</v>
      </c>
      <c r="H148" s="201">
        <v>6.4039408866995079E-2</v>
      </c>
      <c r="I148" s="201">
        <v>0.10837438423645321</v>
      </c>
      <c r="J148" s="201">
        <v>0.51231527093596063</v>
      </c>
      <c r="K148" s="201">
        <v>0.58128078817733986</v>
      </c>
      <c r="L148" s="201">
        <v>0.45812807881773399</v>
      </c>
      <c r="M148" s="203">
        <v>0.37931034482758619</v>
      </c>
      <c r="N148" s="174">
        <v>77.97990990852449</v>
      </c>
      <c r="O148" s="244">
        <v>0.11100362976045908</v>
      </c>
      <c r="P148" s="245">
        <v>0.33171345488866771</v>
      </c>
    </row>
    <row r="149" spans="1:16" x14ac:dyDescent="0.25">
      <c r="A149" s="202" t="s">
        <v>300</v>
      </c>
      <c r="B149" s="200" t="s">
        <v>301</v>
      </c>
      <c r="C149" s="209" t="s">
        <v>5</v>
      </c>
      <c r="D149" s="231">
        <v>105</v>
      </c>
      <c r="E149" s="236">
        <v>70.144076190476198</v>
      </c>
      <c r="F149" s="235">
        <v>66.125999999999991</v>
      </c>
      <c r="G149" s="201" t="s">
        <v>878</v>
      </c>
      <c r="H149" s="201">
        <v>7.6190476190476197E-2</v>
      </c>
      <c r="I149" s="201">
        <v>0.16190476190476191</v>
      </c>
      <c r="J149" s="201">
        <v>0.65714285714285714</v>
      </c>
      <c r="K149" s="201">
        <v>0.40952380952380951</v>
      </c>
      <c r="L149" s="201">
        <v>0.25714285714285712</v>
      </c>
      <c r="M149" s="203">
        <v>0.18095238095238095</v>
      </c>
      <c r="N149" s="174">
        <v>70.548706758897623</v>
      </c>
      <c r="O149" s="244">
        <v>0.17680771605355503</v>
      </c>
      <c r="P149" s="245">
        <v>0.19912797643207039</v>
      </c>
    </row>
    <row r="150" spans="1:16" x14ac:dyDescent="0.25">
      <c r="A150" s="202" t="s">
        <v>302</v>
      </c>
      <c r="B150" s="200" t="s">
        <v>303</v>
      </c>
      <c r="C150" s="209" t="s">
        <v>5</v>
      </c>
      <c r="D150" s="231">
        <v>179</v>
      </c>
      <c r="E150" s="236">
        <v>71.49888268156424</v>
      </c>
      <c r="F150" s="235">
        <v>68</v>
      </c>
      <c r="G150" s="201">
        <v>3.9106145251396648E-2</v>
      </c>
      <c r="H150" s="201">
        <v>0.1005586592178771</v>
      </c>
      <c r="I150" s="201">
        <v>0.18435754189944134</v>
      </c>
      <c r="J150" s="201">
        <v>0.58659217877094971</v>
      </c>
      <c r="K150" s="201">
        <v>0.46927374301675978</v>
      </c>
      <c r="L150" s="201">
        <v>0.29608938547486036</v>
      </c>
      <c r="M150" s="203">
        <v>0.22905027932960895</v>
      </c>
      <c r="N150" s="174">
        <v>71.126923991358396</v>
      </c>
      <c r="O150" s="244">
        <v>0.16442770369956253</v>
      </c>
      <c r="P150" s="245">
        <v>0.23650654745687391</v>
      </c>
    </row>
    <row r="151" spans="1:16" x14ac:dyDescent="0.25">
      <c r="A151" s="202" t="s">
        <v>304</v>
      </c>
      <c r="B151" s="200" t="s">
        <v>305</v>
      </c>
      <c r="C151" s="209" t="s">
        <v>5</v>
      </c>
      <c r="D151" s="231">
        <v>89</v>
      </c>
      <c r="E151" s="236">
        <v>71.550561797752806</v>
      </c>
      <c r="F151" s="235">
        <v>66</v>
      </c>
      <c r="G151" s="201">
        <v>5.6179775280898875E-2</v>
      </c>
      <c r="H151" s="201">
        <v>0.1348314606741573</v>
      </c>
      <c r="I151" s="201">
        <v>0.19101123595505617</v>
      </c>
      <c r="J151" s="201">
        <v>0.5730337078651685</v>
      </c>
      <c r="K151" s="201">
        <v>0.43820224719101125</v>
      </c>
      <c r="L151" s="201">
        <v>0.33707865168539325</v>
      </c>
      <c r="M151" s="203">
        <v>0.23595505617977527</v>
      </c>
      <c r="N151" s="174">
        <v>69.905991326494757</v>
      </c>
      <c r="O151" s="244">
        <v>0.25435616705477904</v>
      </c>
      <c r="P151" s="245">
        <v>0.16384688713712278</v>
      </c>
    </row>
    <row r="152" spans="1:16" x14ac:dyDescent="0.25">
      <c r="A152" s="202" t="s">
        <v>306</v>
      </c>
      <c r="B152" s="200" t="s">
        <v>307</v>
      </c>
      <c r="C152" s="209" t="s">
        <v>5</v>
      </c>
      <c r="D152" s="231">
        <v>46</v>
      </c>
      <c r="E152" s="236">
        <v>70.532608695652172</v>
      </c>
      <c r="F152" s="235">
        <v>70.25</v>
      </c>
      <c r="G152" s="201" t="s">
        <v>878</v>
      </c>
      <c r="H152" s="201">
        <v>0.10869565217391304</v>
      </c>
      <c r="I152" s="201">
        <v>0.13043478260869565</v>
      </c>
      <c r="J152" s="201">
        <v>0.71739130434782605</v>
      </c>
      <c r="K152" s="201">
        <v>0.54347826086956519</v>
      </c>
      <c r="L152" s="201">
        <v>0.21739130434782608</v>
      </c>
      <c r="M152" s="203">
        <v>0.15217391304347827</v>
      </c>
      <c r="N152" s="174">
        <v>68.252608258447353</v>
      </c>
      <c r="O152" s="244">
        <v>0.12104794687456796</v>
      </c>
      <c r="P152" s="245">
        <v>0.13508151512213015</v>
      </c>
    </row>
    <row r="153" spans="1:16" x14ac:dyDescent="0.25">
      <c r="A153" s="202" t="s">
        <v>308</v>
      </c>
      <c r="B153" s="200" t="s">
        <v>309</v>
      </c>
      <c r="C153" s="209" t="s">
        <v>31</v>
      </c>
      <c r="D153" s="231">
        <v>118</v>
      </c>
      <c r="E153" s="236">
        <v>77.670644067796601</v>
      </c>
      <c r="F153" s="235">
        <v>73.309499999999986</v>
      </c>
      <c r="G153" s="201" t="s">
        <v>878</v>
      </c>
      <c r="H153" s="201">
        <v>6.7796610169491525E-2</v>
      </c>
      <c r="I153" s="201">
        <v>0.10169491525423729</v>
      </c>
      <c r="J153" s="201">
        <v>0.53389830508474589</v>
      </c>
      <c r="K153" s="201">
        <v>0.60169491525423724</v>
      </c>
      <c r="L153" s="201">
        <v>0.44915254237288138</v>
      </c>
      <c r="M153" s="203">
        <v>0.36440677966101692</v>
      </c>
      <c r="N153" s="174">
        <v>76.133620220798093</v>
      </c>
      <c r="O153" s="244">
        <v>0.1199392909666335</v>
      </c>
      <c r="P153" s="245">
        <v>0.30312915286231429</v>
      </c>
    </row>
    <row r="154" spans="1:16" x14ac:dyDescent="0.25">
      <c r="A154" s="202" t="s">
        <v>310</v>
      </c>
      <c r="B154" s="200" t="s">
        <v>311</v>
      </c>
      <c r="C154" s="209" t="s">
        <v>5</v>
      </c>
      <c r="D154" s="231">
        <v>61</v>
      </c>
      <c r="E154" s="236">
        <v>77.139344262295083</v>
      </c>
      <c r="F154" s="235">
        <v>70</v>
      </c>
      <c r="G154" s="201" t="s">
        <v>878</v>
      </c>
      <c r="H154" s="201">
        <v>9.8360655737704916E-2</v>
      </c>
      <c r="I154" s="201">
        <v>0.13114754098360656</v>
      </c>
      <c r="J154" s="201">
        <v>0.54098360655737709</v>
      </c>
      <c r="K154" s="201">
        <v>0.50819672131147542</v>
      </c>
      <c r="L154" s="201">
        <v>0.37704918032786883</v>
      </c>
      <c r="M154" s="203">
        <v>0.32786885245901637</v>
      </c>
      <c r="N154" s="174">
        <v>76.396898903436536</v>
      </c>
      <c r="O154" s="244">
        <v>0.15943367224578475</v>
      </c>
      <c r="P154" s="245">
        <v>0.22328834306281078</v>
      </c>
    </row>
    <row r="155" spans="1:16" x14ac:dyDescent="0.25">
      <c r="A155" s="202" t="s">
        <v>312</v>
      </c>
      <c r="B155" s="200" t="s">
        <v>313</v>
      </c>
      <c r="C155" s="209" t="s">
        <v>31</v>
      </c>
      <c r="D155" s="231" t="s">
        <v>878</v>
      </c>
      <c r="E155" s="236" t="s">
        <v>878</v>
      </c>
      <c r="F155" s="235" t="s">
        <v>878</v>
      </c>
      <c r="G155" s="201" t="s">
        <v>878</v>
      </c>
      <c r="H155" s="201" t="s">
        <v>878</v>
      </c>
      <c r="I155" s="201" t="s">
        <v>878</v>
      </c>
      <c r="J155" s="201" t="s">
        <v>878</v>
      </c>
      <c r="K155" s="201" t="s">
        <v>878</v>
      </c>
      <c r="L155" s="201" t="s">
        <v>878</v>
      </c>
      <c r="M155" s="203">
        <v>0</v>
      </c>
      <c r="N155" s="174">
        <v>62.581576618969919</v>
      </c>
      <c r="O155" s="244">
        <v>0.35997348306512017</v>
      </c>
      <c r="P155" s="245">
        <v>0</v>
      </c>
    </row>
    <row r="156" spans="1:16" x14ac:dyDescent="0.25">
      <c r="A156" s="202" t="s">
        <v>314</v>
      </c>
      <c r="B156" s="200" t="s">
        <v>315</v>
      </c>
      <c r="C156" s="209" t="s">
        <v>31</v>
      </c>
      <c r="D156" s="231">
        <v>111</v>
      </c>
      <c r="E156" s="236">
        <v>75.409909909909913</v>
      </c>
      <c r="F156" s="235">
        <v>70.5</v>
      </c>
      <c r="G156" s="201" t="s">
        <v>878</v>
      </c>
      <c r="H156" s="201">
        <v>6.3063063063063057E-2</v>
      </c>
      <c r="I156" s="201">
        <v>9.90990990990991E-2</v>
      </c>
      <c r="J156" s="201">
        <v>0.5855855855855856</v>
      </c>
      <c r="K156" s="201">
        <v>0.55855855855855852</v>
      </c>
      <c r="L156" s="201">
        <v>0.4144144144144144</v>
      </c>
      <c r="M156" s="203">
        <v>0.31531531531531531</v>
      </c>
      <c r="N156" s="174">
        <v>72.63923204009528</v>
      </c>
      <c r="O156" s="244">
        <v>0.10307095846820505</v>
      </c>
      <c r="P156" s="245">
        <v>0.24610253239873603</v>
      </c>
    </row>
    <row r="157" spans="1:16" x14ac:dyDescent="0.25">
      <c r="A157" s="202" t="s">
        <v>316</v>
      </c>
      <c r="B157" s="200" t="s">
        <v>317</v>
      </c>
      <c r="C157" s="209" t="s">
        <v>8</v>
      </c>
      <c r="D157" s="231">
        <v>83</v>
      </c>
      <c r="E157" s="236">
        <v>75.397590361445779</v>
      </c>
      <c r="F157" s="235">
        <v>73</v>
      </c>
      <c r="G157" s="201" t="s">
        <v>878</v>
      </c>
      <c r="H157" s="201">
        <v>8.4337349397590355E-2</v>
      </c>
      <c r="I157" s="201">
        <v>0.18072289156626506</v>
      </c>
      <c r="J157" s="201">
        <v>0.49397590361445776</v>
      </c>
      <c r="K157" s="201">
        <v>0.5662650602409639</v>
      </c>
      <c r="L157" s="201">
        <v>0.44578313253012047</v>
      </c>
      <c r="M157" s="203">
        <v>0.3253012048192771</v>
      </c>
      <c r="N157" s="174">
        <v>74.658771090559554</v>
      </c>
      <c r="O157" s="244">
        <v>0.16781960102378882</v>
      </c>
      <c r="P157" s="245">
        <v>0.31978654059783768</v>
      </c>
    </row>
    <row r="158" spans="1:16" x14ac:dyDescent="0.25">
      <c r="A158" s="202" t="s">
        <v>318</v>
      </c>
      <c r="B158" s="200" t="s">
        <v>319</v>
      </c>
      <c r="C158" s="209" t="s">
        <v>31</v>
      </c>
      <c r="D158" s="231">
        <v>116</v>
      </c>
      <c r="E158" s="236">
        <v>69.098577586206886</v>
      </c>
      <c r="F158" s="235">
        <v>65.5</v>
      </c>
      <c r="G158" s="201" t="s">
        <v>878</v>
      </c>
      <c r="H158" s="201">
        <v>0.1206896551724138</v>
      </c>
      <c r="I158" s="201">
        <v>0.29310344827586204</v>
      </c>
      <c r="J158" s="201">
        <v>0.51724137931034475</v>
      </c>
      <c r="K158" s="201">
        <v>0.40517241379310343</v>
      </c>
      <c r="L158" s="201">
        <v>0.28448275862068967</v>
      </c>
      <c r="M158" s="203">
        <v>0.18965517241379309</v>
      </c>
      <c r="N158" s="174">
        <v>67.931733348755571</v>
      </c>
      <c r="O158" s="244">
        <v>0.27623097542622504</v>
      </c>
      <c r="P158" s="245">
        <v>0.18363620807446107</v>
      </c>
    </row>
    <row r="159" spans="1:16" x14ac:dyDescent="0.25">
      <c r="A159" s="202" t="s">
        <v>320</v>
      </c>
      <c r="B159" s="200" t="s">
        <v>321</v>
      </c>
      <c r="C159" s="209" t="s">
        <v>31</v>
      </c>
      <c r="D159" s="231">
        <v>434</v>
      </c>
      <c r="E159" s="236">
        <v>63.05657949308754</v>
      </c>
      <c r="F159" s="235">
        <v>59.567999999999998</v>
      </c>
      <c r="G159" s="201">
        <v>8.755760368663594E-2</v>
      </c>
      <c r="H159" s="201">
        <v>0.21889400921658986</v>
      </c>
      <c r="I159" s="201">
        <v>0.41244239631336405</v>
      </c>
      <c r="J159" s="201">
        <v>0.48387096774193555</v>
      </c>
      <c r="K159" s="201">
        <v>0.25115207373271892</v>
      </c>
      <c r="L159" s="201">
        <v>0.14285714285714285</v>
      </c>
      <c r="M159" s="203">
        <v>0.10368663594470046</v>
      </c>
      <c r="N159" s="174">
        <v>63.435817745228483</v>
      </c>
      <c r="O159" s="244">
        <v>0.49790786607238841</v>
      </c>
      <c r="P159" s="245">
        <v>0.11476423352861204</v>
      </c>
    </row>
    <row r="160" spans="1:16" x14ac:dyDescent="0.25">
      <c r="A160" s="202" t="s">
        <v>322</v>
      </c>
      <c r="B160" s="200" t="s">
        <v>323</v>
      </c>
      <c r="C160" s="209" t="s">
        <v>31</v>
      </c>
      <c r="D160" s="231">
        <v>198</v>
      </c>
      <c r="E160" s="236">
        <v>69.388590909090908</v>
      </c>
      <c r="F160" s="235">
        <v>68.858499999999992</v>
      </c>
      <c r="G160" s="201">
        <v>4.0404040404040407E-2</v>
      </c>
      <c r="H160" s="201">
        <v>7.575757575757576E-2</v>
      </c>
      <c r="I160" s="201">
        <v>0.19191919191919191</v>
      </c>
      <c r="J160" s="201">
        <v>0.62121212121212122</v>
      </c>
      <c r="K160" s="201">
        <v>0.49494949494949497</v>
      </c>
      <c r="L160" s="201">
        <v>0.29292929292929293</v>
      </c>
      <c r="M160" s="203">
        <v>0.18686868686868688</v>
      </c>
      <c r="N160" s="174">
        <v>71.962294042492999</v>
      </c>
      <c r="O160" s="244">
        <v>0.18356016668117978</v>
      </c>
      <c r="P160" s="245">
        <v>0.22620074981785107</v>
      </c>
    </row>
    <row r="161" spans="1:16" x14ac:dyDescent="0.25">
      <c r="A161" s="202" t="s">
        <v>324</v>
      </c>
      <c r="B161" s="200" t="s">
        <v>325</v>
      </c>
      <c r="C161" s="209" t="s">
        <v>31</v>
      </c>
      <c r="D161" s="231">
        <v>126</v>
      </c>
      <c r="E161" s="236">
        <v>78.343170634920597</v>
      </c>
      <c r="F161" s="235">
        <v>71.590999999999994</v>
      </c>
      <c r="G161" s="201" t="s">
        <v>878</v>
      </c>
      <c r="H161" s="201">
        <v>6.3492063492063489E-2</v>
      </c>
      <c r="I161" s="201">
        <v>0.1984126984126984</v>
      </c>
      <c r="J161" s="201">
        <v>0.45238095238095244</v>
      </c>
      <c r="K161" s="201">
        <v>0.55555555555555558</v>
      </c>
      <c r="L161" s="201">
        <v>0.43650793650793651</v>
      </c>
      <c r="M161" s="203">
        <v>0.34920634920634919</v>
      </c>
      <c r="N161" s="174">
        <v>75.909758553404885</v>
      </c>
      <c r="O161" s="244">
        <v>0.2400136758666235</v>
      </c>
      <c r="P161" s="245">
        <v>0.26558867382084111</v>
      </c>
    </row>
    <row r="162" spans="1:16" x14ac:dyDescent="0.25">
      <c r="A162" s="202" t="s">
        <v>326</v>
      </c>
      <c r="B162" s="200" t="s">
        <v>327</v>
      </c>
      <c r="C162" s="209" t="s">
        <v>31</v>
      </c>
      <c r="D162" s="231">
        <v>116</v>
      </c>
      <c r="E162" s="236">
        <v>64.883620689655174</v>
      </c>
      <c r="F162" s="235">
        <v>63</v>
      </c>
      <c r="G162" s="201">
        <v>5.1724137931034482E-2</v>
      </c>
      <c r="H162" s="201">
        <v>0.12931034482758622</v>
      </c>
      <c r="I162" s="201">
        <v>0.25862068965517243</v>
      </c>
      <c r="J162" s="201">
        <v>0.6637931034482758</v>
      </c>
      <c r="K162" s="201">
        <v>0.30172413793103448</v>
      </c>
      <c r="L162" s="201">
        <v>0.13793103448275862</v>
      </c>
      <c r="M162" s="203">
        <v>7.7586206896551727E-2</v>
      </c>
      <c r="N162" s="174">
        <v>68.113135625254088</v>
      </c>
      <c r="O162" s="244">
        <v>0.23459866286538758</v>
      </c>
      <c r="P162" s="245">
        <v>0.11816570850267626</v>
      </c>
    </row>
    <row r="163" spans="1:16" x14ac:dyDescent="0.25">
      <c r="A163" s="202" t="s">
        <v>328</v>
      </c>
      <c r="B163" s="200" t="s">
        <v>329</v>
      </c>
      <c r="C163" s="209" t="s">
        <v>31</v>
      </c>
      <c r="D163" s="231">
        <v>153</v>
      </c>
      <c r="E163" s="236">
        <v>70.477555555555554</v>
      </c>
      <c r="F163" s="235">
        <v>69</v>
      </c>
      <c r="G163" s="201">
        <v>4.5751633986928102E-2</v>
      </c>
      <c r="H163" s="201">
        <v>0.15032679738562091</v>
      </c>
      <c r="I163" s="201">
        <v>0.23529411764705882</v>
      </c>
      <c r="J163" s="201">
        <v>0.55555555555555558</v>
      </c>
      <c r="K163" s="201">
        <v>0.45098039215686275</v>
      </c>
      <c r="L163" s="201">
        <v>0.28758169934640521</v>
      </c>
      <c r="M163" s="203">
        <v>0.20915032679738563</v>
      </c>
      <c r="N163" s="174">
        <v>73.641123457419809</v>
      </c>
      <c r="O163" s="244">
        <v>0.21903619631826915</v>
      </c>
      <c r="P163" s="245">
        <v>0.204970864302676</v>
      </c>
    </row>
    <row r="164" spans="1:16" x14ac:dyDescent="0.25">
      <c r="A164" s="202" t="s">
        <v>330</v>
      </c>
      <c r="B164" s="200" t="s">
        <v>331</v>
      </c>
      <c r="C164" s="209" t="s">
        <v>11</v>
      </c>
      <c r="D164" s="231">
        <v>211</v>
      </c>
      <c r="E164" s="236">
        <v>62.842601895734603</v>
      </c>
      <c r="F164" s="235">
        <v>62</v>
      </c>
      <c r="G164" s="201">
        <v>0.10426540284360189</v>
      </c>
      <c r="H164" s="201">
        <v>0.21800947867298578</v>
      </c>
      <c r="I164" s="201">
        <v>0.38388625592417064</v>
      </c>
      <c r="J164" s="201">
        <v>0.5308056872037914</v>
      </c>
      <c r="K164" s="201">
        <v>0.24644549763033174</v>
      </c>
      <c r="L164" s="201">
        <v>0.15165876777251186</v>
      </c>
      <c r="M164" s="203">
        <v>8.5308056872037921E-2</v>
      </c>
      <c r="N164" s="174">
        <v>63.192058907584915</v>
      </c>
      <c r="O164" s="244">
        <v>0.36558988985757096</v>
      </c>
      <c r="P164" s="245">
        <v>0.10067874115470045</v>
      </c>
    </row>
    <row r="165" spans="1:16" x14ac:dyDescent="0.25">
      <c r="A165" s="202" t="s">
        <v>332</v>
      </c>
      <c r="B165" s="200" t="s">
        <v>333</v>
      </c>
      <c r="C165" s="209" t="s">
        <v>8</v>
      </c>
      <c r="D165" s="231">
        <v>108</v>
      </c>
      <c r="E165" s="236">
        <v>73.277777777777771</v>
      </c>
      <c r="F165" s="235">
        <v>67.75</v>
      </c>
      <c r="G165" s="201">
        <v>4.6296296296296294E-2</v>
      </c>
      <c r="H165" s="201">
        <v>8.3333333333333329E-2</v>
      </c>
      <c r="I165" s="201">
        <v>0.16666666666666666</v>
      </c>
      <c r="J165" s="201">
        <v>0.56481481481481477</v>
      </c>
      <c r="K165" s="201">
        <v>0.44444444444444442</v>
      </c>
      <c r="L165" s="201">
        <v>0.33333333333333331</v>
      </c>
      <c r="M165" s="203">
        <v>0.26851851851851855</v>
      </c>
      <c r="N165" s="174">
        <v>74.941039487011935</v>
      </c>
      <c r="O165" s="244">
        <v>0.17459001840226882</v>
      </c>
      <c r="P165" s="245">
        <v>0.28768765809796176</v>
      </c>
    </row>
    <row r="166" spans="1:16" x14ac:dyDescent="0.25">
      <c r="A166" s="202" t="s">
        <v>334</v>
      </c>
      <c r="B166" s="200" t="s">
        <v>335</v>
      </c>
      <c r="C166" s="209" t="s">
        <v>110</v>
      </c>
      <c r="D166" s="231">
        <v>167</v>
      </c>
      <c r="E166" s="236">
        <v>69.730538922155688</v>
      </c>
      <c r="F166" s="235">
        <v>65</v>
      </c>
      <c r="G166" s="201">
        <v>0.11976047904191617</v>
      </c>
      <c r="H166" s="201">
        <v>0.19161676646706588</v>
      </c>
      <c r="I166" s="201">
        <v>0.28742514970059879</v>
      </c>
      <c r="J166" s="201">
        <v>0.45508982035928153</v>
      </c>
      <c r="K166" s="201">
        <v>0.42514970059880242</v>
      </c>
      <c r="L166" s="201">
        <v>0.32934131736526945</v>
      </c>
      <c r="M166" s="203">
        <v>0.25748502994011974</v>
      </c>
      <c r="N166" s="174">
        <v>71.482940241463595</v>
      </c>
      <c r="O166" s="244">
        <v>0.2407639073801833</v>
      </c>
      <c r="P166" s="245">
        <v>0.29560646755160624</v>
      </c>
    </row>
    <row r="167" spans="1:16" x14ac:dyDescent="0.25">
      <c r="A167" s="202" t="s">
        <v>336</v>
      </c>
      <c r="B167" s="200" t="s">
        <v>337</v>
      </c>
      <c r="C167" s="209" t="s">
        <v>69</v>
      </c>
      <c r="D167" s="231">
        <v>191</v>
      </c>
      <c r="E167" s="236">
        <v>74.459327225130835</v>
      </c>
      <c r="F167" s="235">
        <v>69.405000000000001</v>
      </c>
      <c r="G167" s="201" t="s">
        <v>878</v>
      </c>
      <c r="H167" s="201">
        <v>5.2356020942408377E-2</v>
      </c>
      <c r="I167" s="201">
        <v>0.14659685863874344</v>
      </c>
      <c r="J167" s="201">
        <v>0.59162303664921478</v>
      </c>
      <c r="K167" s="201">
        <v>0.52356020942408377</v>
      </c>
      <c r="L167" s="201">
        <v>0.36649214659685864</v>
      </c>
      <c r="M167" s="203">
        <v>0.26178010471204188</v>
      </c>
      <c r="N167" s="174">
        <v>72.933573956749143</v>
      </c>
      <c r="O167" s="244">
        <v>0.1665372131395802</v>
      </c>
      <c r="P167" s="245">
        <v>0.2265082151930673</v>
      </c>
    </row>
    <row r="168" spans="1:16" x14ac:dyDescent="0.25">
      <c r="A168" s="202" t="s">
        <v>338</v>
      </c>
      <c r="B168" s="200" t="s">
        <v>339</v>
      </c>
      <c r="C168" s="209" t="s">
        <v>69</v>
      </c>
      <c r="D168" s="231">
        <v>108</v>
      </c>
      <c r="E168" s="236">
        <v>65.84397222222222</v>
      </c>
      <c r="F168" s="235">
        <v>61</v>
      </c>
      <c r="G168" s="201">
        <v>5.5555555555555552E-2</v>
      </c>
      <c r="H168" s="201">
        <v>0.19444444444444445</v>
      </c>
      <c r="I168" s="201">
        <v>0.35185185185185186</v>
      </c>
      <c r="J168" s="201">
        <v>0.5092592592592593</v>
      </c>
      <c r="K168" s="201">
        <v>0.25925925925925924</v>
      </c>
      <c r="L168" s="201">
        <v>0.18518518518518517</v>
      </c>
      <c r="M168" s="203">
        <v>0.1388888888888889</v>
      </c>
      <c r="N168" s="174">
        <v>64.539983815252285</v>
      </c>
      <c r="O168" s="244">
        <v>0.42800681743013952</v>
      </c>
      <c r="P168" s="245">
        <v>0.1119357850292112</v>
      </c>
    </row>
    <row r="169" spans="1:16" x14ac:dyDescent="0.25">
      <c r="A169" s="202" t="s">
        <v>340</v>
      </c>
      <c r="B169" s="200" t="s">
        <v>341</v>
      </c>
      <c r="C169" s="209" t="s">
        <v>69</v>
      </c>
      <c r="D169" s="231">
        <v>132</v>
      </c>
      <c r="E169" s="236">
        <v>74</v>
      </c>
      <c r="F169" s="235">
        <v>69</v>
      </c>
      <c r="G169" s="201">
        <v>5.3030303030303032E-2</v>
      </c>
      <c r="H169" s="201">
        <v>9.8484848484848481E-2</v>
      </c>
      <c r="I169" s="201">
        <v>0.19696969696969696</v>
      </c>
      <c r="J169" s="201">
        <v>0.53030303030303028</v>
      </c>
      <c r="K169" s="201">
        <v>0.49242424242424243</v>
      </c>
      <c r="L169" s="201">
        <v>0.33333333333333331</v>
      </c>
      <c r="M169" s="203">
        <v>0.27272727272727271</v>
      </c>
      <c r="N169" s="174">
        <v>73.942713171523948</v>
      </c>
      <c r="O169" s="244">
        <v>0.18171892432755674</v>
      </c>
      <c r="P169" s="245">
        <v>0.28466970585657891</v>
      </c>
    </row>
    <row r="170" spans="1:16" x14ac:dyDescent="0.25">
      <c r="A170" s="202" t="s">
        <v>342</v>
      </c>
      <c r="B170" s="200" t="s">
        <v>343</v>
      </c>
      <c r="C170" s="209" t="s">
        <v>11</v>
      </c>
      <c r="D170" s="231">
        <v>109</v>
      </c>
      <c r="E170" s="236">
        <v>70.600917431192656</v>
      </c>
      <c r="F170" s="235">
        <v>68</v>
      </c>
      <c r="G170" s="201">
        <v>5.5045871559633031E-2</v>
      </c>
      <c r="H170" s="201">
        <v>0.12844036697247707</v>
      </c>
      <c r="I170" s="201">
        <v>0.25688073394495414</v>
      </c>
      <c r="J170" s="201">
        <v>0.53211009174311918</v>
      </c>
      <c r="K170" s="201">
        <v>0.44036697247706424</v>
      </c>
      <c r="L170" s="201">
        <v>0.26605504587155965</v>
      </c>
      <c r="M170" s="203">
        <v>0.21100917431192662</v>
      </c>
      <c r="N170" s="174">
        <v>70.167831380769414</v>
      </c>
      <c r="O170" s="244">
        <v>0.27332990207246977</v>
      </c>
      <c r="P170" s="245">
        <v>0.16400284915165947</v>
      </c>
    </row>
    <row r="171" spans="1:16" x14ac:dyDescent="0.25">
      <c r="A171" s="202" t="s">
        <v>344</v>
      </c>
      <c r="B171" s="200" t="s">
        <v>345</v>
      </c>
      <c r="C171" s="209" t="s">
        <v>5</v>
      </c>
      <c r="D171" s="231">
        <v>85</v>
      </c>
      <c r="E171" s="236">
        <v>65.7</v>
      </c>
      <c r="F171" s="235">
        <v>61</v>
      </c>
      <c r="G171" s="201" t="s">
        <v>878</v>
      </c>
      <c r="H171" s="201">
        <v>8.2352941176470587E-2</v>
      </c>
      <c r="I171" s="201">
        <v>0.31764705882352939</v>
      </c>
      <c r="J171" s="201">
        <v>0.57647058823529418</v>
      </c>
      <c r="K171" s="201">
        <v>0.23529411764705882</v>
      </c>
      <c r="L171" s="201">
        <v>0.18823529411764706</v>
      </c>
      <c r="M171" s="203">
        <v>0.10588235294117647</v>
      </c>
      <c r="N171" s="174">
        <v>63.828047889759965</v>
      </c>
      <c r="O171" s="244">
        <v>0.41545559651114095</v>
      </c>
      <c r="P171" s="245">
        <v>7.6576105320489363E-2</v>
      </c>
    </row>
    <row r="172" spans="1:16" x14ac:dyDescent="0.25">
      <c r="A172" s="202" t="s">
        <v>346</v>
      </c>
      <c r="B172" s="200" t="s">
        <v>347</v>
      </c>
      <c r="C172" s="209" t="s">
        <v>31</v>
      </c>
      <c r="D172" s="231">
        <v>112</v>
      </c>
      <c r="E172" s="236">
        <v>68.549803571428569</v>
      </c>
      <c r="F172" s="235">
        <v>66</v>
      </c>
      <c r="G172" s="201" t="s">
        <v>878</v>
      </c>
      <c r="H172" s="201">
        <v>0.125</v>
      </c>
      <c r="I172" s="201">
        <v>0.1875</v>
      </c>
      <c r="J172" s="201">
        <v>0.66964285714285721</v>
      </c>
      <c r="K172" s="201">
        <v>0.375</v>
      </c>
      <c r="L172" s="201">
        <v>0.22321428571428573</v>
      </c>
      <c r="M172" s="203">
        <v>0.14285714285714285</v>
      </c>
      <c r="N172" s="174">
        <v>69.687968507610819</v>
      </c>
      <c r="O172" s="244">
        <v>0.14582353556539471</v>
      </c>
      <c r="P172" s="245">
        <v>0.15527816788450072</v>
      </c>
    </row>
    <row r="173" spans="1:16" x14ac:dyDescent="0.25">
      <c r="A173" s="202" t="s">
        <v>348</v>
      </c>
      <c r="B173" s="200" t="s">
        <v>349</v>
      </c>
      <c r="C173" s="209" t="s">
        <v>24</v>
      </c>
      <c r="D173" s="231">
        <v>97</v>
      </c>
      <c r="E173" s="236">
        <v>69.489690721649481</v>
      </c>
      <c r="F173" s="235">
        <v>66</v>
      </c>
      <c r="G173" s="201" t="s">
        <v>878</v>
      </c>
      <c r="H173" s="201">
        <v>9.2783505154639179E-2</v>
      </c>
      <c r="I173" s="201">
        <v>0.16494845360824742</v>
      </c>
      <c r="J173" s="201">
        <v>0.64948453608247425</v>
      </c>
      <c r="K173" s="201">
        <v>0.38144329896907214</v>
      </c>
      <c r="L173" s="201">
        <v>0.24742268041237114</v>
      </c>
      <c r="M173" s="203">
        <v>0.18556701030927836</v>
      </c>
      <c r="N173" s="174">
        <v>67.492563904938294</v>
      </c>
      <c r="O173" s="244">
        <v>0.19364410175056129</v>
      </c>
      <c r="P173" s="245">
        <v>0.15391119568586073</v>
      </c>
    </row>
    <row r="174" spans="1:16" x14ac:dyDescent="0.25">
      <c r="A174" s="202" t="s">
        <v>350</v>
      </c>
      <c r="B174" s="200" t="s">
        <v>351</v>
      </c>
      <c r="C174" s="209" t="s">
        <v>31</v>
      </c>
      <c r="D174" s="231">
        <v>131</v>
      </c>
      <c r="E174" s="236">
        <v>74.064885496183209</v>
      </c>
      <c r="F174" s="235">
        <v>71</v>
      </c>
      <c r="G174" s="201" t="s">
        <v>878</v>
      </c>
      <c r="H174" s="201">
        <v>3.8167938931297711E-2</v>
      </c>
      <c r="I174" s="201">
        <v>0.11450381679389313</v>
      </c>
      <c r="J174" s="201">
        <v>0.60305343511450382</v>
      </c>
      <c r="K174" s="201">
        <v>0.54961832061068705</v>
      </c>
      <c r="L174" s="201">
        <v>0.37404580152671757</v>
      </c>
      <c r="M174" s="203">
        <v>0.28244274809160308</v>
      </c>
      <c r="N174" s="174">
        <v>73.516186938719997</v>
      </c>
      <c r="O174" s="244">
        <v>0.1231697610102718</v>
      </c>
      <c r="P174" s="245">
        <v>0.27159609513962657</v>
      </c>
    </row>
    <row r="175" spans="1:16" x14ac:dyDescent="0.25">
      <c r="A175" s="202" t="s">
        <v>352</v>
      </c>
      <c r="B175" s="200" t="s">
        <v>353</v>
      </c>
      <c r="C175" s="209" t="s">
        <v>24</v>
      </c>
      <c r="D175" s="231">
        <v>281</v>
      </c>
      <c r="E175" s="236">
        <v>74.972019572953727</v>
      </c>
      <c r="F175" s="235">
        <v>69</v>
      </c>
      <c r="G175" s="201">
        <v>3.2028469750889681E-2</v>
      </c>
      <c r="H175" s="201">
        <v>7.4733096085409248E-2</v>
      </c>
      <c r="I175" s="201">
        <v>0.13879003558718861</v>
      </c>
      <c r="J175" s="201">
        <v>0.5729537366548042</v>
      </c>
      <c r="K175" s="201">
        <v>0.49822064056939502</v>
      </c>
      <c r="L175" s="201">
        <v>0.36654804270462632</v>
      </c>
      <c r="M175" s="203">
        <v>0.28825622775800713</v>
      </c>
      <c r="N175" s="174">
        <v>74.060687110682167</v>
      </c>
      <c r="O175" s="244">
        <v>0.119753619244803</v>
      </c>
      <c r="P175" s="245">
        <v>0.26918492670383082</v>
      </c>
    </row>
    <row r="176" spans="1:16" x14ac:dyDescent="0.25">
      <c r="A176" s="202" t="s">
        <v>354</v>
      </c>
      <c r="B176" s="200" t="s">
        <v>355</v>
      </c>
      <c r="C176" s="209" t="s">
        <v>21</v>
      </c>
      <c r="D176" s="231">
        <v>252</v>
      </c>
      <c r="E176" s="236">
        <v>68.123015873015873</v>
      </c>
      <c r="F176" s="235">
        <v>64</v>
      </c>
      <c r="G176" s="201">
        <v>5.9523809523809521E-2</v>
      </c>
      <c r="H176" s="201">
        <v>0.15476190476190477</v>
      </c>
      <c r="I176" s="201">
        <v>0.27380952380952384</v>
      </c>
      <c r="J176" s="201">
        <v>0.53968253968253965</v>
      </c>
      <c r="K176" s="201">
        <v>0.33333333333333331</v>
      </c>
      <c r="L176" s="201">
        <v>0.25396825396825395</v>
      </c>
      <c r="M176" s="203">
        <v>0.18650793650793651</v>
      </c>
      <c r="N176" s="174">
        <v>68.064439676986225</v>
      </c>
      <c r="O176" s="244">
        <v>0.27096793365389726</v>
      </c>
      <c r="P176" s="245">
        <v>0.19027620232688322</v>
      </c>
    </row>
    <row r="177" spans="1:16" x14ac:dyDescent="0.25">
      <c r="A177" s="202" t="s">
        <v>356</v>
      </c>
      <c r="B177" s="200" t="s">
        <v>357</v>
      </c>
      <c r="C177" s="209" t="s">
        <v>69</v>
      </c>
      <c r="D177" s="231">
        <v>138</v>
      </c>
      <c r="E177" s="236">
        <v>69.134057971014499</v>
      </c>
      <c r="F177" s="235">
        <v>64</v>
      </c>
      <c r="G177" s="201">
        <v>4.3478260869565216E-2</v>
      </c>
      <c r="H177" s="201">
        <v>0.10869565217391304</v>
      </c>
      <c r="I177" s="201">
        <v>0.18115942028985507</v>
      </c>
      <c r="J177" s="201">
        <v>0.62318840579710144</v>
      </c>
      <c r="K177" s="201">
        <v>0.34782608695652173</v>
      </c>
      <c r="L177" s="201">
        <v>0.22463768115942029</v>
      </c>
      <c r="M177" s="203">
        <v>0.19565217391304349</v>
      </c>
      <c r="N177" s="174">
        <v>69.626905791923591</v>
      </c>
      <c r="O177" s="244">
        <v>0.17973532048767832</v>
      </c>
      <c r="P177" s="245">
        <v>0.17467317520942546</v>
      </c>
    </row>
    <row r="178" spans="1:16" x14ac:dyDescent="0.25">
      <c r="A178" s="228" t="s">
        <v>358</v>
      </c>
      <c r="B178" s="220" t="s">
        <v>359</v>
      </c>
      <c r="C178" s="221" t="s">
        <v>110</v>
      </c>
      <c r="D178" s="231">
        <v>278</v>
      </c>
      <c r="E178" s="236">
        <v>68.359712230215834</v>
      </c>
      <c r="F178" s="235">
        <v>65</v>
      </c>
      <c r="G178" s="201">
        <v>4.3165467625899283E-2</v>
      </c>
      <c r="H178" s="201">
        <v>0.11870503597122302</v>
      </c>
      <c r="I178" s="201">
        <v>0.23381294964028776</v>
      </c>
      <c r="J178" s="201">
        <v>0.58992805755395683</v>
      </c>
      <c r="K178" s="201">
        <v>0.33812949640287771</v>
      </c>
      <c r="L178" s="201">
        <v>0.22302158273381295</v>
      </c>
      <c r="M178" s="203">
        <v>0.17625899280575538</v>
      </c>
      <c r="N178" s="174">
        <v>69.775799869606018</v>
      </c>
      <c r="O178" s="244">
        <v>0.22613734315596479</v>
      </c>
      <c r="P178" s="245">
        <v>0.18776311764252659</v>
      </c>
    </row>
    <row r="179" spans="1:16" x14ac:dyDescent="0.25">
      <c r="A179" s="217"/>
      <c r="B179" s="226"/>
      <c r="C179" s="229" t="s">
        <v>8</v>
      </c>
      <c r="D179" s="231">
        <v>2916</v>
      </c>
      <c r="E179" s="236">
        <v>71.632340877914942</v>
      </c>
      <c r="F179" s="235">
        <v>67.5</v>
      </c>
      <c r="G179" s="201">
        <v>4.3552812071330591E-2</v>
      </c>
      <c r="H179" s="201">
        <v>9.7050754458161859E-2</v>
      </c>
      <c r="I179" s="201">
        <v>0.20130315500685872</v>
      </c>
      <c r="J179" s="201">
        <v>0.56275720164609055</v>
      </c>
      <c r="K179" s="201">
        <v>0.45404663923182442</v>
      </c>
      <c r="L179" s="201">
        <v>0.3124142661179698</v>
      </c>
      <c r="M179" s="203">
        <v>0.23593964334705075</v>
      </c>
      <c r="N179" s="174">
        <v>72.089934903726544</v>
      </c>
      <c r="O179" s="244">
        <v>0.20075106452443961</v>
      </c>
      <c r="P179" s="245">
        <v>0.23676811095628594</v>
      </c>
    </row>
    <row r="180" spans="1:16" x14ac:dyDescent="0.25">
      <c r="A180" s="214"/>
      <c r="B180" s="200"/>
      <c r="C180" s="223" t="s">
        <v>14</v>
      </c>
      <c r="D180" s="231">
        <v>1770</v>
      </c>
      <c r="E180" s="236">
        <v>68.098621751412438</v>
      </c>
      <c r="F180" s="235">
        <v>65</v>
      </c>
      <c r="G180" s="201">
        <v>5.6497175141242938E-2</v>
      </c>
      <c r="H180" s="201">
        <v>0.13728813559322034</v>
      </c>
      <c r="I180" s="201">
        <v>0.24915254237288137</v>
      </c>
      <c r="J180" s="201">
        <v>0.58248587570621468</v>
      </c>
      <c r="K180" s="201">
        <v>0.37401129943502825</v>
      </c>
      <c r="L180" s="201">
        <v>0.23107344632768362</v>
      </c>
      <c r="M180" s="203">
        <v>0.16836158192090395</v>
      </c>
      <c r="N180" s="174">
        <v>68.579256685911588</v>
      </c>
      <c r="O180" s="244">
        <v>0.24609154835262939</v>
      </c>
      <c r="P180" s="245">
        <v>0.16079525176850065</v>
      </c>
    </row>
    <row r="181" spans="1:16" x14ac:dyDescent="0.25">
      <c r="A181" s="214"/>
      <c r="B181" s="200"/>
      <c r="C181" s="223" t="s">
        <v>31</v>
      </c>
      <c r="D181" s="231">
        <v>5478</v>
      </c>
      <c r="E181" s="236">
        <v>70.910054581964332</v>
      </c>
      <c r="F181" s="235">
        <v>67</v>
      </c>
      <c r="G181" s="201">
        <v>4.8010222709017891E-2</v>
      </c>
      <c r="H181" s="201">
        <v>0.12048192771084337</v>
      </c>
      <c r="I181" s="201">
        <v>0.22599488864549105</v>
      </c>
      <c r="J181" s="201">
        <v>0.55166119021540705</v>
      </c>
      <c r="K181" s="201">
        <v>0.44213216502373132</v>
      </c>
      <c r="L181" s="201">
        <v>0.30248265790434464</v>
      </c>
      <c r="M181" s="203">
        <v>0.22234392113910187</v>
      </c>
      <c r="N181" s="174">
        <v>71.01573925667256</v>
      </c>
      <c r="O181" s="244">
        <v>0.22702552560367592</v>
      </c>
      <c r="P181" s="245">
        <v>0.21926292674415682</v>
      </c>
    </row>
    <row r="182" spans="1:16" x14ac:dyDescent="0.25">
      <c r="A182" s="214"/>
      <c r="B182" s="200"/>
      <c r="C182" s="223" t="s">
        <v>50</v>
      </c>
      <c r="D182" s="231">
        <v>1542</v>
      </c>
      <c r="E182" s="236">
        <v>71.222739948119312</v>
      </c>
      <c r="F182" s="235">
        <v>67.5</v>
      </c>
      <c r="G182" s="201">
        <v>3.8910505836575876E-2</v>
      </c>
      <c r="H182" s="201">
        <v>9.5979247730220499E-2</v>
      </c>
      <c r="I182" s="201">
        <v>0.1867704280155642</v>
      </c>
      <c r="J182" s="201">
        <v>0.59597924773022048</v>
      </c>
      <c r="K182" s="201">
        <v>0.44293125810635536</v>
      </c>
      <c r="L182" s="201">
        <v>0.30155642023346302</v>
      </c>
      <c r="M182" s="203">
        <v>0.21725032425421531</v>
      </c>
      <c r="N182" s="174">
        <v>70.422884630380665</v>
      </c>
      <c r="O182" s="244">
        <v>0.19455783504295826</v>
      </c>
      <c r="P182" s="245">
        <v>0.19166210212203194</v>
      </c>
    </row>
    <row r="183" spans="1:16" x14ac:dyDescent="0.25">
      <c r="A183" s="214"/>
      <c r="B183" s="200"/>
      <c r="C183" s="223" t="s">
        <v>24</v>
      </c>
      <c r="D183" s="231">
        <v>3188</v>
      </c>
      <c r="E183" s="236">
        <v>70.407759880803056</v>
      </c>
      <c r="F183" s="235">
        <v>66</v>
      </c>
      <c r="G183" s="201">
        <v>4.4228356336260981E-2</v>
      </c>
      <c r="H183" s="201">
        <v>0.11449184441656211</v>
      </c>
      <c r="I183" s="201">
        <v>0.21988707653701381</v>
      </c>
      <c r="J183" s="201">
        <v>0.57089084065244666</v>
      </c>
      <c r="K183" s="201">
        <v>0.41562107904642409</v>
      </c>
      <c r="L183" s="201">
        <v>0.28262233375156837</v>
      </c>
      <c r="M183" s="203">
        <v>0.20922208281053953</v>
      </c>
      <c r="N183" s="174">
        <v>70.102066477595088</v>
      </c>
      <c r="O183" s="244">
        <v>0.21843319328303207</v>
      </c>
      <c r="P183" s="245">
        <v>0.19864909066169645</v>
      </c>
    </row>
    <row r="184" spans="1:16" x14ac:dyDescent="0.25">
      <c r="A184" s="214"/>
      <c r="B184" s="200"/>
      <c r="C184" s="223" t="s">
        <v>21</v>
      </c>
      <c r="D184" s="231">
        <v>2034</v>
      </c>
      <c r="E184" s="236">
        <v>67.020493854473884</v>
      </c>
      <c r="F184" s="235">
        <v>63.94</v>
      </c>
      <c r="G184" s="201">
        <v>7.9646017699115043E-2</v>
      </c>
      <c r="H184" s="201">
        <v>0.15486725663716813</v>
      </c>
      <c r="I184" s="201">
        <v>0.28023598820058998</v>
      </c>
      <c r="J184" s="201">
        <v>0.56735496558505405</v>
      </c>
      <c r="K184" s="201">
        <v>0.33874139626352018</v>
      </c>
      <c r="L184" s="201">
        <v>0.21238938053097345</v>
      </c>
      <c r="M184" s="203">
        <v>0.15240904621435594</v>
      </c>
      <c r="N184" s="174">
        <v>68.487509881349666</v>
      </c>
      <c r="O184" s="244">
        <v>0.25217167864224277</v>
      </c>
      <c r="P184" s="245">
        <v>0.16228976426599781</v>
      </c>
    </row>
    <row r="185" spans="1:16" x14ac:dyDescent="0.25">
      <c r="A185" s="214"/>
      <c r="B185" s="200"/>
      <c r="C185" s="223" t="s">
        <v>110</v>
      </c>
      <c r="D185" s="231">
        <v>2411</v>
      </c>
      <c r="E185" s="236">
        <v>69.703555163832419</v>
      </c>
      <c r="F185" s="235">
        <v>66</v>
      </c>
      <c r="G185" s="201">
        <v>5.516383243467441E-2</v>
      </c>
      <c r="H185" s="201">
        <v>0.1281625881377022</v>
      </c>
      <c r="I185" s="201">
        <v>0.22936540854417253</v>
      </c>
      <c r="J185" s="201">
        <v>0.56864371630029031</v>
      </c>
      <c r="K185" s="201">
        <v>0.40854417254251346</v>
      </c>
      <c r="L185" s="201">
        <v>0.27913728743260058</v>
      </c>
      <c r="M185" s="203">
        <v>0.20199087515553713</v>
      </c>
      <c r="N185" s="174">
        <v>70.230890105782464</v>
      </c>
      <c r="O185" s="244">
        <v>0.21837484931342219</v>
      </c>
      <c r="P185" s="245">
        <v>0.20128727769363325</v>
      </c>
    </row>
    <row r="186" spans="1:16" x14ac:dyDescent="0.25">
      <c r="A186" s="214"/>
      <c r="B186" s="200"/>
      <c r="C186" s="223" t="s">
        <v>69</v>
      </c>
      <c r="D186" s="231">
        <v>2743</v>
      </c>
      <c r="E186" s="236">
        <v>72.10675884068533</v>
      </c>
      <c r="F186" s="235">
        <v>67.219000000000008</v>
      </c>
      <c r="G186" s="201">
        <v>3.9737513671162961E-2</v>
      </c>
      <c r="H186" s="201">
        <v>9.5515858549033911E-2</v>
      </c>
      <c r="I186" s="201">
        <v>0.19139628144367482</v>
      </c>
      <c r="J186" s="201">
        <v>0.56908494349252647</v>
      </c>
      <c r="K186" s="201">
        <v>0.45862194677360552</v>
      </c>
      <c r="L186" s="201">
        <v>0.31972293109733868</v>
      </c>
      <c r="M186" s="203">
        <v>0.23951877506379876</v>
      </c>
      <c r="N186" s="174">
        <v>71.360371202195552</v>
      </c>
      <c r="O186" s="244">
        <v>0.19133559398819641</v>
      </c>
      <c r="P186" s="245">
        <v>0.21912492628469665</v>
      </c>
    </row>
    <row r="187" spans="1:16" x14ac:dyDescent="0.25">
      <c r="A187" s="215"/>
      <c r="B187" s="218"/>
      <c r="C187" s="58" t="s">
        <v>11</v>
      </c>
      <c r="D187" s="231">
        <v>2580</v>
      </c>
      <c r="E187" s="236">
        <v>70.966421317829401</v>
      </c>
      <c r="F187" s="235">
        <v>67</v>
      </c>
      <c r="G187" s="201">
        <v>4.922480620155039E-2</v>
      </c>
      <c r="H187" s="201">
        <v>0.1189922480620155</v>
      </c>
      <c r="I187" s="201">
        <v>0.23100775193798451</v>
      </c>
      <c r="J187" s="201">
        <v>0.53914728682170543</v>
      </c>
      <c r="K187" s="201">
        <v>0.43914728682170545</v>
      </c>
      <c r="L187" s="201">
        <v>0.30465116279069765</v>
      </c>
      <c r="M187" s="203">
        <v>0.22984496124031006</v>
      </c>
      <c r="N187" s="174">
        <v>70.468323541776229</v>
      </c>
      <c r="O187" s="244">
        <v>0.23371918493057778</v>
      </c>
      <c r="P187" s="245">
        <v>0.20060807878313042</v>
      </c>
    </row>
    <row r="188" spans="1:16" x14ac:dyDescent="0.25">
      <c r="A188" s="217"/>
      <c r="B188" s="226"/>
      <c r="C188" s="227" t="s">
        <v>410</v>
      </c>
      <c r="D188" s="231">
        <v>24547</v>
      </c>
      <c r="E188" s="236">
        <v>70.458163074917607</v>
      </c>
      <c r="F188" s="235">
        <v>66.5</v>
      </c>
      <c r="G188" s="201">
        <v>4.9496883529555544E-2</v>
      </c>
      <c r="H188" s="201">
        <v>0.11720373161689819</v>
      </c>
      <c r="I188" s="201">
        <v>0.22296003584959465</v>
      </c>
      <c r="J188" s="201">
        <v>0.56377561412799937</v>
      </c>
      <c r="K188" s="201">
        <v>0.42510286389375485</v>
      </c>
      <c r="L188" s="201">
        <v>0.2886707133254573</v>
      </c>
      <c r="M188" s="203">
        <v>0.21326435002240599</v>
      </c>
      <c r="N188" s="174">
        <v>70.507870000069559</v>
      </c>
      <c r="O188" s="244">
        <v>0.22066295322802337</v>
      </c>
      <c r="P188" s="245">
        <v>0.20481271253249286</v>
      </c>
    </row>
    <row r="189" spans="1:16" x14ac:dyDescent="0.25">
      <c r="A189" s="214"/>
      <c r="B189" s="200"/>
      <c r="C189" s="224" t="s">
        <v>5</v>
      </c>
      <c r="D189" s="231">
        <v>1326</v>
      </c>
      <c r="E189" s="236">
        <v>72.603072021116091</v>
      </c>
      <c r="F189" s="235">
        <v>68.311999999999998</v>
      </c>
      <c r="G189" s="201">
        <v>3.4690799396681751E-2</v>
      </c>
      <c r="H189" s="201">
        <v>9.2006033182503777E-2</v>
      </c>
      <c r="I189" s="201">
        <v>0.16817496229260936</v>
      </c>
      <c r="J189" s="201">
        <v>0.58748114630467574</v>
      </c>
      <c r="K189" s="201">
        <v>0.48114630467571645</v>
      </c>
      <c r="L189" s="201">
        <v>0.3273001508295626</v>
      </c>
      <c r="M189" s="203">
        <v>0.24434389140271492</v>
      </c>
      <c r="N189" s="174">
        <v>71.789030434808325</v>
      </c>
      <c r="O189" s="244">
        <v>0.1776113193114347</v>
      </c>
      <c r="P189" s="245">
        <v>0.21637798562212848</v>
      </c>
    </row>
    <row r="190" spans="1:16" x14ac:dyDescent="0.25">
      <c r="A190" s="215"/>
      <c r="B190" s="218"/>
      <c r="C190" s="225" t="s">
        <v>360</v>
      </c>
      <c r="D190" s="231">
        <v>25861</v>
      </c>
      <c r="E190" s="236">
        <v>70.568586423572242</v>
      </c>
      <c r="F190" s="235">
        <v>66.5</v>
      </c>
      <c r="G190" s="201">
        <v>4.8760682108193808E-2</v>
      </c>
      <c r="H190" s="201">
        <v>0.11596612659989947</v>
      </c>
      <c r="I190" s="201">
        <v>0.22021576891844863</v>
      </c>
      <c r="J190" s="201">
        <v>0.56494335099184101</v>
      </c>
      <c r="K190" s="201">
        <v>0.42798035652140287</v>
      </c>
      <c r="L190" s="201">
        <v>0.2906693476663702</v>
      </c>
      <c r="M190" s="203">
        <v>0.21484088008971036</v>
      </c>
      <c r="N190" s="169" t="s">
        <v>520</v>
      </c>
      <c r="O190" s="170" t="s">
        <v>520</v>
      </c>
      <c r="P190" s="171" t="s">
        <v>520</v>
      </c>
    </row>
  </sheetData>
  <mergeCells count="5">
    <mergeCell ref="A1:A2"/>
    <mergeCell ref="B1:B2"/>
    <mergeCell ref="C1:C2"/>
    <mergeCell ref="E1:M1"/>
    <mergeCell ref="N1:P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7"/>
  <sheetViews>
    <sheetView workbookViewId="0">
      <selection activeCell="C181" sqref="C181:D182"/>
    </sheetView>
  </sheetViews>
  <sheetFormatPr defaultRowHeight="15" x14ac:dyDescent="0.25"/>
  <cols>
    <col min="1" max="1" width="9.5703125" bestFit="1" customWidth="1"/>
    <col min="2" max="2" width="33.7109375" customWidth="1"/>
    <col min="3" max="3" width="25.42578125" customWidth="1"/>
    <col min="4" max="4" width="13.5703125" customWidth="1"/>
    <col min="5" max="6" width="11.7109375" customWidth="1"/>
    <col min="7" max="7" width="13.42578125" customWidth="1"/>
    <col min="8" max="8" width="12.140625" customWidth="1"/>
    <col min="9" max="9" width="11.7109375" customWidth="1"/>
    <col min="10" max="10" width="14.140625" customWidth="1"/>
    <col min="11" max="11" width="13.140625" customWidth="1"/>
    <col min="12" max="13" width="12.28515625" customWidth="1"/>
    <col min="14" max="14" width="17.28515625" customWidth="1"/>
    <col min="15" max="15" width="15.5703125" bestFit="1" customWidth="1"/>
    <col min="16" max="16" width="17.85546875" customWidth="1"/>
  </cols>
  <sheetData>
    <row r="1" spans="1:16" x14ac:dyDescent="0.25">
      <c r="A1" s="333" t="s">
        <v>0</v>
      </c>
      <c r="B1" s="367" t="s">
        <v>1</v>
      </c>
      <c r="C1" s="369" t="s">
        <v>2</v>
      </c>
      <c r="D1" s="96"/>
      <c r="E1" s="362" t="s">
        <v>435</v>
      </c>
      <c r="F1" s="363"/>
      <c r="G1" s="363"/>
      <c r="H1" s="363"/>
      <c r="I1" s="363"/>
      <c r="J1" s="363"/>
      <c r="K1" s="364"/>
      <c r="L1" s="364"/>
      <c r="M1" s="364"/>
      <c r="N1" s="371" t="s">
        <v>436</v>
      </c>
      <c r="O1" s="372"/>
      <c r="P1" s="373"/>
    </row>
    <row r="2" spans="1:16" x14ac:dyDescent="0.25">
      <c r="A2" s="334"/>
      <c r="B2" s="368"/>
      <c r="C2" s="370"/>
      <c r="D2" s="97" t="s">
        <v>363</v>
      </c>
      <c r="E2" s="98" t="s">
        <v>372</v>
      </c>
      <c r="F2" s="99" t="s">
        <v>437</v>
      </c>
      <c r="G2" s="99" t="s">
        <v>896</v>
      </c>
      <c r="H2" s="99" t="s">
        <v>897</v>
      </c>
      <c r="I2" s="99" t="s">
        <v>440</v>
      </c>
      <c r="J2" s="99" t="s">
        <v>441</v>
      </c>
      <c r="K2" s="100" t="s">
        <v>898</v>
      </c>
      <c r="L2" s="100" t="s">
        <v>443</v>
      </c>
      <c r="M2" s="100" t="s">
        <v>446</v>
      </c>
      <c r="N2" s="166" t="s">
        <v>372</v>
      </c>
      <c r="O2" s="167" t="s">
        <v>445</v>
      </c>
      <c r="P2" s="168" t="s">
        <v>446</v>
      </c>
    </row>
    <row r="3" spans="1:16" x14ac:dyDescent="0.25">
      <c r="A3" s="71" t="s">
        <v>3</v>
      </c>
      <c r="B3" s="72" t="s">
        <v>4</v>
      </c>
      <c r="C3" s="73" t="s">
        <v>5</v>
      </c>
      <c r="D3" s="101">
        <v>113</v>
      </c>
      <c r="E3" s="102">
        <v>70.380530973451329</v>
      </c>
      <c r="F3" s="104">
        <v>66</v>
      </c>
      <c r="G3" s="39">
        <v>6.1946902654867256E-2</v>
      </c>
      <c r="H3" s="39">
        <v>0.1415929203539823</v>
      </c>
      <c r="I3" s="39">
        <v>0.23008849557522124</v>
      </c>
      <c r="J3" s="39">
        <v>0.55752212389380529</v>
      </c>
      <c r="K3" s="39">
        <v>0.44247787610619471</v>
      </c>
      <c r="L3" s="39">
        <v>0.26548672566371684</v>
      </c>
      <c r="M3" s="41">
        <v>0.21238938053097345</v>
      </c>
      <c r="N3" s="173">
        <v>70.222662269808666</v>
      </c>
      <c r="O3" s="160">
        <v>0.25645634061349282</v>
      </c>
      <c r="P3" s="161">
        <v>0.24203508020637174</v>
      </c>
    </row>
    <row r="4" spans="1:16" x14ac:dyDescent="0.25">
      <c r="A4" s="74" t="s">
        <v>6</v>
      </c>
      <c r="B4" s="75" t="s">
        <v>7</v>
      </c>
      <c r="C4" s="76" t="s">
        <v>8</v>
      </c>
      <c r="D4" s="101">
        <v>286</v>
      </c>
      <c r="E4" s="103">
        <v>64.763986013986013</v>
      </c>
      <c r="F4" s="104">
        <v>62</v>
      </c>
      <c r="G4" s="47">
        <v>0.1048951048951049</v>
      </c>
      <c r="H4" s="47">
        <v>0.22377622377622378</v>
      </c>
      <c r="I4" s="47">
        <v>0.33216783216783219</v>
      </c>
      <c r="J4" s="47">
        <v>0.52447552447552448</v>
      </c>
      <c r="K4" s="47">
        <v>0.27622377622377625</v>
      </c>
      <c r="L4" s="47">
        <v>0.17132867132867133</v>
      </c>
      <c r="M4" s="49">
        <v>0.14335664335664336</v>
      </c>
      <c r="N4" s="174">
        <v>65.66802882139423</v>
      </c>
      <c r="O4" s="158">
        <v>0.32742000307919911</v>
      </c>
      <c r="P4" s="159">
        <v>0.16475912708035095</v>
      </c>
    </row>
    <row r="5" spans="1:16" x14ac:dyDescent="0.25">
      <c r="A5" s="74" t="s">
        <v>9</v>
      </c>
      <c r="B5" s="75" t="s">
        <v>10</v>
      </c>
      <c r="C5" s="76" t="s">
        <v>11</v>
      </c>
      <c r="D5" s="101">
        <v>181</v>
      </c>
      <c r="E5" s="103">
        <v>67.348066298342545</v>
      </c>
      <c r="F5" s="104">
        <v>62</v>
      </c>
      <c r="G5" s="47">
        <v>4.9723756906077353E-2</v>
      </c>
      <c r="H5" s="47">
        <v>0.11049723756906077</v>
      </c>
      <c r="I5" s="47">
        <v>0.27071823204419887</v>
      </c>
      <c r="J5" s="47">
        <v>0.54143646408839774</v>
      </c>
      <c r="K5" s="47">
        <v>0.34254143646408841</v>
      </c>
      <c r="L5" s="47">
        <v>0.20994475138121549</v>
      </c>
      <c r="M5" s="49">
        <v>0.18784530386740333</v>
      </c>
      <c r="N5" s="174">
        <v>66.768974808015258</v>
      </c>
      <c r="O5" s="158">
        <v>0.28813688478179761</v>
      </c>
      <c r="P5" s="159">
        <v>0.17994651312078541</v>
      </c>
    </row>
    <row r="6" spans="1:16" x14ac:dyDescent="0.25">
      <c r="A6" s="74" t="s">
        <v>12</v>
      </c>
      <c r="B6" s="75" t="s">
        <v>13</v>
      </c>
      <c r="C6" s="76" t="s">
        <v>14</v>
      </c>
      <c r="D6" s="101">
        <v>216</v>
      </c>
      <c r="E6" s="103">
        <v>65.849537037037038</v>
      </c>
      <c r="F6" s="104">
        <v>63</v>
      </c>
      <c r="G6" s="47">
        <v>7.8703703703703706E-2</v>
      </c>
      <c r="H6" s="47">
        <v>0.20370370370370369</v>
      </c>
      <c r="I6" s="47">
        <v>0.32870370370370372</v>
      </c>
      <c r="J6" s="47">
        <v>0.51388888888888884</v>
      </c>
      <c r="K6" s="47">
        <v>0.34259259259259262</v>
      </c>
      <c r="L6" s="47">
        <v>0.20833333333333331</v>
      </c>
      <c r="M6" s="49">
        <v>0.15740740740740741</v>
      </c>
      <c r="N6" s="174">
        <v>66.910118378685553</v>
      </c>
      <c r="O6" s="158">
        <v>0.3025588548262747</v>
      </c>
      <c r="P6" s="159">
        <v>0.17932970521191924</v>
      </c>
    </row>
    <row r="7" spans="1:16" x14ac:dyDescent="0.25">
      <c r="A7" s="74" t="s">
        <v>15</v>
      </c>
      <c r="B7" s="75" t="s">
        <v>16</v>
      </c>
      <c r="C7" s="76" t="s">
        <v>14</v>
      </c>
      <c r="D7" s="101">
        <v>243</v>
      </c>
      <c r="E7" s="103">
        <v>64.777777777777771</v>
      </c>
      <c r="F7" s="104">
        <v>60.5</v>
      </c>
      <c r="G7" s="47">
        <v>0.1111111111111111</v>
      </c>
      <c r="H7" s="47">
        <v>0.24691358024691357</v>
      </c>
      <c r="I7" s="47">
        <v>0.38271604938271608</v>
      </c>
      <c r="J7" s="47">
        <v>0.47736625514403291</v>
      </c>
      <c r="K7" s="47">
        <v>0.2880658436213992</v>
      </c>
      <c r="L7" s="47">
        <v>0.21810699588477367</v>
      </c>
      <c r="M7" s="49">
        <v>0.13991769547325103</v>
      </c>
      <c r="N7" s="174">
        <v>65.183253097404091</v>
      </c>
      <c r="O7" s="158">
        <v>0.36613403516203363</v>
      </c>
      <c r="P7" s="159">
        <v>0.14175819247378046</v>
      </c>
    </row>
    <row r="8" spans="1:16" x14ac:dyDescent="0.25">
      <c r="A8" s="74" t="s">
        <v>17</v>
      </c>
      <c r="B8" s="75" t="s">
        <v>18</v>
      </c>
      <c r="C8" s="76" t="s">
        <v>11</v>
      </c>
      <c r="D8" s="101">
        <v>164</v>
      </c>
      <c r="E8" s="103">
        <v>65.807926829268297</v>
      </c>
      <c r="F8" s="104">
        <v>62.5</v>
      </c>
      <c r="G8" s="47">
        <v>7.3170731707317083E-2</v>
      </c>
      <c r="H8" s="47">
        <v>0.20121951219512194</v>
      </c>
      <c r="I8" s="47">
        <v>0.37804878048780488</v>
      </c>
      <c r="J8" s="47">
        <v>0.46341463414634149</v>
      </c>
      <c r="K8" s="47">
        <v>0.31707317073170732</v>
      </c>
      <c r="L8" s="47">
        <v>0.2073170731707317</v>
      </c>
      <c r="M8" s="49">
        <v>0.15853658536585366</v>
      </c>
      <c r="N8" s="174">
        <v>65.312213789502138</v>
      </c>
      <c r="O8" s="158">
        <v>0.38568194361553026</v>
      </c>
      <c r="P8" s="159">
        <v>0.14584669097196631</v>
      </c>
    </row>
    <row r="9" spans="1:16" x14ac:dyDescent="0.25">
      <c r="A9" s="74" t="s">
        <v>19</v>
      </c>
      <c r="B9" s="75" t="s">
        <v>20</v>
      </c>
      <c r="C9" s="76" t="s">
        <v>21</v>
      </c>
      <c r="D9" s="101">
        <v>326</v>
      </c>
      <c r="E9" s="103">
        <v>60.851226993865033</v>
      </c>
      <c r="F9" s="104">
        <v>59.25</v>
      </c>
      <c r="G9" s="47">
        <v>0.15950920245398773</v>
      </c>
      <c r="H9" s="47">
        <v>0.27914110429447853</v>
      </c>
      <c r="I9" s="47">
        <v>0.45092024539877301</v>
      </c>
      <c r="J9" s="47">
        <v>0.47239263803680986</v>
      </c>
      <c r="K9" s="47">
        <v>0.21165644171779141</v>
      </c>
      <c r="L9" s="47">
        <v>0.12883435582822086</v>
      </c>
      <c r="M9" s="49">
        <v>7.6687116564417179E-2</v>
      </c>
      <c r="N9" s="174">
        <v>62.851223144604567</v>
      </c>
      <c r="O9" s="158">
        <v>0.39169768697407792</v>
      </c>
      <c r="P9" s="159">
        <v>9.8420421365693525E-2</v>
      </c>
    </row>
    <row r="10" spans="1:16" x14ac:dyDescent="0.25">
      <c r="A10" s="74" t="s">
        <v>22</v>
      </c>
      <c r="B10" s="75" t="s">
        <v>23</v>
      </c>
      <c r="C10" s="76" t="s">
        <v>24</v>
      </c>
      <c r="D10" s="101">
        <v>90</v>
      </c>
      <c r="E10" s="103">
        <v>70.191005555555549</v>
      </c>
      <c r="F10" s="104">
        <v>64</v>
      </c>
      <c r="G10" s="47" t="s">
        <v>878</v>
      </c>
      <c r="H10" s="47">
        <v>0.1111111111111111</v>
      </c>
      <c r="I10" s="47">
        <v>0.22222222222222221</v>
      </c>
      <c r="J10" s="47">
        <v>0.57777777777777783</v>
      </c>
      <c r="K10" s="47">
        <v>0.4</v>
      </c>
      <c r="L10" s="47">
        <v>0.25555555555555559</v>
      </c>
      <c r="M10" s="49">
        <v>0.2</v>
      </c>
      <c r="N10" s="174">
        <v>72.057508606404681</v>
      </c>
      <c r="O10" s="158">
        <v>0.20273871358138615</v>
      </c>
      <c r="P10" s="159">
        <v>0.24208078975527861</v>
      </c>
    </row>
    <row r="11" spans="1:16" x14ac:dyDescent="0.25">
      <c r="A11" s="74" t="s">
        <v>25</v>
      </c>
      <c r="B11" s="75" t="s">
        <v>26</v>
      </c>
      <c r="C11" s="76" t="s">
        <v>8</v>
      </c>
      <c r="D11" s="101">
        <v>140</v>
      </c>
      <c r="E11" s="103">
        <v>67.242276996428586</v>
      </c>
      <c r="F11" s="104">
        <v>65.305976749999999</v>
      </c>
      <c r="G11" s="47">
        <v>4.2857142857142858E-2</v>
      </c>
      <c r="H11" s="47">
        <v>9.285714285714286E-2</v>
      </c>
      <c r="I11" s="47">
        <v>0.25714285714285717</v>
      </c>
      <c r="J11" s="47">
        <v>0.59285714285714286</v>
      </c>
      <c r="K11" s="47">
        <v>0.35</v>
      </c>
      <c r="L11" s="47">
        <v>0.21428571428571427</v>
      </c>
      <c r="M11" s="49">
        <v>0.15</v>
      </c>
      <c r="N11" s="174">
        <v>67.665601372369224</v>
      </c>
      <c r="O11" s="158">
        <v>0.2589208218568636</v>
      </c>
      <c r="P11" s="159">
        <v>0.16247657116443437</v>
      </c>
    </row>
    <row r="12" spans="1:16" x14ac:dyDescent="0.25">
      <c r="A12" s="74" t="s">
        <v>27</v>
      </c>
      <c r="B12" s="75" t="s">
        <v>28</v>
      </c>
      <c r="C12" s="76" t="s">
        <v>5</v>
      </c>
      <c r="D12" s="101">
        <v>120</v>
      </c>
      <c r="E12" s="103">
        <v>71.974999999999994</v>
      </c>
      <c r="F12" s="104">
        <v>67</v>
      </c>
      <c r="G12" s="47">
        <v>5.8333333333333327E-2</v>
      </c>
      <c r="H12" s="47">
        <v>0.1</v>
      </c>
      <c r="I12" s="47">
        <v>0.14166666666666666</v>
      </c>
      <c r="J12" s="47">
        <v>0.60833333333333339</v>
      </c>
      <c r="K12" s="47">
        <v>0.47499999999999998</v>
      </c>
      <c r="L12" s="47">
        <v>0.35</v>
      </c>
      <c r="M12" s="49">
        <v>0.25</v>
      </c>
      <c r="N12" s="174">
        <v>71.130718014475335</v>
      </c>
      <c r="O12" s="158">
        <v>0.15383509035626314</v>
      </c>
      <c r="P12" s="159">
        <v>0.24069745026523839</v>
      </c>
    </row>
    <row r="13" spans="1:16" x14ac:dyDescent="0.25">
      <c r="A13" s="74" t="s">
        <v>29</v>
      </c>
      <c r="B13" s="75" t="s">
        <v>30</v>
      </c>
      <c r="C13" s="76" t="s">
        <v>31</v>
      </c>
      <c r="D13" s="101">
        <v>102</v>
      </c>
      <c r="E13" s="103">
        <v>73.407911764705887</v>
      </c>
      <c r="F13" s="104">
        <v>70.25</v>
      </c>
      <c r="G13" s="47" t="s">
        <v>878</v>
      </c>
      <c r="H13" s="47">
        <v>0.10784313725490197</v>
      </c>
      <c r="I13" s="47">
        <v>0.17647058823529413</v>
      </c>
      <c r="J13" s="47">
        <v>0.54901960784313719</v>
      </c>
      <c r="K13" s="47">
        <v>0.53921568627450978</v>
      </c>
      <c r="L13" s="47">
        <v>0.36274509803921567</v>
      </c>
      <c r="M13" s="49">
        <v>0.2745098039215686</v>
      </c>
      <c r="N13" s="174">
        <v>73.966932772250672</v>
      </c>
      <c r="O13" s="158">
        <v>0.16874501508644599</v>
      </c>
      <c r="P13" s="159">
        <v>0.24262280565537495</v>
      </c>
    </row>
    <row r="14" spans="1:16" x14ac:dyDescent="0.25">
      <c r="A14" s="74" t="s">
        <v>32</v>
      </c>
      <c r="B14" s="75" t="s">
        <v>33</v>
      </c>
      <c r="C14" s="76" t="s">
        <v>31</v>
      </c>
      <c r="D14" s="101">
        <v>53</v>
      </c>
      <c r="E14" s="103">
        <v>76.126867924528298</v>
      </c>
      <c r="F14" s="104">
        <v>74</v>
      </c>
      <c r="G14" s="47" t="s">
        <v>878</v>
      </c>
      <c r="H14" s="47" t="s">
        <v>878</v>
      </c>
      <c r="I14" s="47">
        <v>0.15094339622641509</v>
      </c>
      <c r="J14" s="47">
        <v>0.54716981132075471</v>
      </c>
      <c r="K14" s="47">
        <v>0.56603773584905659</v>
      </c>
      <c r="L14" s="47">
        <v>0.45283018867924524</v>
      </c>
      <c r="M14" s="49">
        <v>0.30188679245283018</v>
      </c>
      <c r="N14" s="174">
        <v>75.815641037391728</v>
      </c>
      <c r="O14" s="158">
        <v>0.16274267139462398</v>
      </c>
      <c r="P14" s="159">
        <v>0.24534608925085422</v>
      </c>
    </row>
    <row r="15" spans="1:16" x14ac:dyDescent="0.25">
      <c r="A15" s="74" t="s">
        <v>34</v>
      </c>
      <c r="B15" s="75" t="s">
        <v>35</v>
      </c>
      <c r="C15" s="76" t="s">
        <v>24</v>
      </c>
      <c r="D15" s="101">
        <v>101</v>
      </c>
      <c r="E15" s="103">
        <v>65.876237623762378</v>
      </c>
      <c r="F15" s="104">
        <v>62</v>
      </c>
      <c r="G15" s="47">
        <v>0.10891089108910892</v>
      </c>
      <c r="H15" s="47">
        <v>0.17821782178217824</v>
      </c>
      <c r="I15" s="47">
        <v>0.34653465346534651</v>
      </c>
      <c r="J15" s="47">
        <v>0.48514851485148514</v>
      </c>
      <c r="K15" s="47">
        <v>0.29702970297029707</v>
      </c>
      <c r="L15" s="47">
        <v>0.2277227722772277</v>
      </c>
      <c r="M15" s="49">
        <v>0.16831683168316833</v>
      </c>
      <c r="N15" s="174">
        <v>67.63893837458555</v>
      </c>
      <c r="O15" s="158">
        <v>0.34451684868539223</v>
      </c>
      <c r="P15" s="159">
        <v>0.18366346138299622</v>
      </c>
    </row>
    <row r="16" spans="1:16" x14ac:dyDescent="0.25">
      <c r="A16" s="74" t="s">
        <v>36</v>
      </c>
      <c r="B16" s="75" t="s">
        <v>37</v>
      </c>
      <c r="C16" s="76" t="s">
        <v>11</v>
      </c>
      <c r="D16" s="101">
        <v>53</v>
      </c>
      <c r="E16" s="103">
        <v>61.331184292452825</v>
      </c>
      <c r="F16" s="104">
        <v>60.661000000000001</v>
      </c>
      <c r="G16" s="47" t="s">
        <v>878</v>
      </c>
      <c r="H16" s="47">
        <v>0.15094339622641509</v>
      </c>
      <c r="I16" s="47">
        <v>0.30188679245283018</v>
      </c>
      <c r="J16" s="47">
        <v>0.660377358490566</v>
      </c>
      <c r="K16" s="47">
        <v>0.15094339622641509</v>
      </c>
      <c r="L16" s="47">
        <v>9.4339622641509441E-2</v>
      </c>
      <c r="M16" s="49" t="s">
        <v>878</v>
      </c>
      <c r="N16" s="174">
        <v>62.140176007686385</v>
      </c>
      <c r="O16" s="158">
        <v>0.3043590228167386</v>
      </c>
      <c r="P16" s="159">
        <v>4.5572899860410014E-2</v>
      </c>
    </row>
    <row r="17" spans="1:16" x14ac:dyDescent="0.25">
      <c r="A17" s="74" t="s">
        <v>38</v>
      </c>
      <c r="B17" s="75" t="s">
        <v>39</v>
      </c>
      <c r="C17" s="76" t="s">
        <v>21</v>
      </c>
      <c r="D17" s="101">
        <v>89</v>
      </c>
      <c r="E17" s="103">
        <v>66.936060370786521</v>
      </c>
      <c r="F17" s="104">
        <v>63.94</v>
      </c>
      <c r="G17" s="47" t="s">
        <v>878</v>
      </c>
      <c r="H17" s="47">
        <v>0.12359550561797754</v>
      </c>
      <c r="I17" s="47">
        <v>0.3033707865168539</v>
      </c>
      <c r="J17" s="47">
        <v>0.5393258426966292</v>
      </c>
      <c r="K17" s="47">
        <v>0.3370786516853933</v>
      </c>
      <c r="L17" s="47">
        <v>0.21348314606741575</v>
      </c>
      <c r="M17" s="49">
        <v>0.15730337078651685</v>
      </c>
      <c r="N17" s="174">
        <v>66.373904890402017</v>
      </c>
      <c r="O17" s="158">
        <v>0.30973630976883443</v>
      </c>
      <c r="P17" s="159">
        <v>0.14612214948729818</v>
      </c>
    </row>
    <row r="18" spans="1:16" x14ac:dyDescent="0.25">
      <c r="A18" s="74" t="s">
        <v>40</v>
      </c>
      <c r="B18" s="75" t="s">
        <v>41</v>
      </c>
      <c r="C18" s="76" t="s">
        <v>31</v>
      </c>
      <c r="D18" s="101">
        <v>122</v>
      </c>
      <c r="E18" s="103">
        <v>72.791423086065578</v>
      </c>
      <c r="F18" s="104">
        <v>67.218726750000002</v>
      </c>
      <c r="G18" s="47">
        <v>6.5573770491803282E-2</v>
      </c>
      <c r="H18" s="47">
        <v>9.8360655737704916E-2</v>
      </c>
      <c r="I18" s="47">
        <v>0.20491803278688525</v>
      </c>
      <c r="J18" s="47">
        <v>0.56557377049180324</v>
      </c>
      <c r="K18" s="47">
        <v>0.42622950819672134</v>
      </c>
      <c r="L18" s="47">
        <v>0.27049180327868855</v>
      </c>
      <c r="M18" s="49">
        <v>0.22950819672131145</v>
      </c>
      <c r="N18" s="174">
        <v>72.736992112827252</v>
      </c>
      <c r="O18" s="158">
        <v>0.19969029675850888</v>
      </c>
      <c r="P18" s="159">
        <v>0.22336655250092882</v>
      </c>
    </row>
    <row r="19" spans="1:16" x14ac:dyDescent="0.25">
      <c r="A19" s="74" t="s">
        <v>42</v>
      </c>
      <c r="B19" s="75" t="s">
        <v>43</v>
      </c>
      <c r="C19" s="76" t="s">
        <v>8</v>
      </c>
      <c r="D19" s="101">
        <v>196</v>
      </c>
      <c r="E19" s="103">
        <v>74.318877551020407</v>
      </c>
      <c r="F19" s="104">
        <v>72</v>
      </c>
      <c r="G19" s="47">
        <v>3.0612244897959183E-2</v>
      </c>
      <c r="H19" s="47">
        <v>6.6326530612244902E-2</v>
      </c>
      <c r="I19" s="47">
        <v>0.14795918367346939</v>
      </c>
      <c r="J19" s="47">
        <v>0.55102040816326525</v>
      </c>
      <c r="K19" s="47">
        <v>0.63265306122448972</v>
      </c>
      <c r="L19" s="47">
        <v>0.42346938775510201</v>
      </c>
      <c r="M19" s="49">
        <v>0.30102040816326531</v>
      </c>
      <c r="N19" s="174">
        <v>72.969119673799611</v>
      </c>
      <c r="O19" s="158">
        <v>0.16219134195658433</v>
      </c>
      <c r="P19" s="159">
        <v>0.26180398788612619</v>
      </c>
    </row>
    <row r="20" spans="1:16" x14ac:dyDescent="0.25">
      <c r="A20" s="74" t="s">
        <v>44</v>
      </c>
      <c r="B20" s="75" t="s">
        <v>45</v>
      </c>
      <c r="C20" s="76" t="s">
        <v>11</v>
      </c>
      <c r="D20" s="101">
        <v>105</v>
      </c>
      <c r="E20" s="103">
        <v>68.914285714285711</v>
      </c>
      <c r="F20" s="104">
        <v>66.5</v>
      </c>
      <c r="G20" s="47">
        <v>4.7619047619047616E-2</v>
      </c>
      <c r="H20" s="47">
        <v>0.15238095238095237</v>
      </c>
      <c r="I20" s="47">
        <v>0.20952380952380953</v>
      </c>
      <c r="J20" s="47">
        <v>0.580952380952381</v>
      </c>
      <c r="K20" s="47">
        <v>0.4</v>
      </c>
      <c r="L20" s="47">
        <v>0.25714285714285717</v>
      </c>
      <c r="M20" s="49">
        <v>0.20952380952380953</v>
      </c>
      <c r="N20" s="174">
        <v>68.256771964071319</v>
      </c>
      <c r="O20" s="158">
        <v>0.21972796389317381</v>
      </c>
      <c r="P20" s="159">
        <v>0.19395697037642592</v>
      </c>
    </row>
    <row r="21" spans="1:16" x14ac:dyDescent="0.25">
      <c r="A21" s="74" t="s">
        <v>46</v>
      </c>
      <c r="B21" s="77" t="s">
        <v>47</v>
      </c>
      <c r="C21" s="76" t="s">
        <v>21</v>
      </c>
      <c r="D21" s="101">
        <v>156</v>
      </c>
      <c r="E21" s="103">
        <v>66.756410256410263</v>
      </c>
      <c r="F21" s="104">
        <v>64.75</v>
      </c>
      <c r="G21" s="47">
        <v>5.7692307692307689E-2</v>
      </c>
      <c r="H21" s="47">
        <v>0.15384615384615385</v>
      </c>
      <c r="I21" s="47">
        <v>0.28205128205128205</v>
      </c>
      <c r="J21" s="47">
        <v>0.60256410256410253</v>
      </c>
      <c r="K21" s="47">
        <v>0.3397435897435897</v>
      </c>
      <c r="L21" s="47">
        <v>0.17307692307692307</v>
      </c>
      <c r="M21" s="49">
        <v>0.11538461538461538</v>
      </c>
      <c r="N21" s="174">
        <v>67.984136934331886</v>
      </c>
      <c r="O21" s="158">
        <v>0.26444919489888585</v>
      </c>
      <c r="P21" s="159">
        <v>0.12901063844585589</v>
      </c>
    </row>
    <row r="22" spans="1:16" x14ac:dyDescent="0.25">
      <c r="A22" s="74" t="s">
        <v>48</v>
      </c>
      <c r="B22" s="75" t="s">
        <v>49</v>
      </c>
      <c r="C22" s="76" t="s">
        <v>50</v>
      </c>
      <c r="D22" s="101">
        <v>47</v>
      </c>
      <c r="E22" s="103">
        <v>66.042553191489361</v>
      </c>
      <c r="F22" s="104">
        <v>60</v>
      </c>
      <c r="G22" s="47">
        <v>0.1702127659574468</v>
      </c>
      <c r="H22" s="47">
        <v>0.34042553191489361</v>
      </c>
      <c r="I22" s="47">
        <v>0.42553191489361702</v>
      </c>
      <c r="J22" s="47">
        <v>0.38297872340425537</v>
      </c>
      <c r="K22" s="47">
        <v>0.38297872340425537</v>
      </c>
      <c r="L22" s="47">
        <v>0.31914893617021278</v>
      </c>
      <c r="M22" s="49">
        <v>0.19148936170212769</v>
      </c>
      <c r="N22" s="174">
        <v>68.553746442435269</v>
      </c>
      <c r="O22" s="158">
        <v>0.45116194364323775</v>
      </c>
      <c r="P22" s="159">
        <v>0.1913357005569935</v>
      </c>
    </row>
    <row r="23" spans="1:16" x14ac:dyDescent="0.25">
      <c r="A23" s="74" t="s">
        <v>51</v>
      </c>
      <c r="B23" s="75" t="s">
        <v>52</v>
      </c>
      <c r="C23" s="76" t="s">
        <v>31</v>
      </c>
      <c r="D23" s="101">
        <v>106</v>
      </c>
      <c r="E23" s="103">
        <v>74.561320754716988</v>
      </c>
      <c r="F23" s="104">
        <v>70</v>
      </c>
      <c r="G23" s="47" t="s">
        <v>878</v>
      </c>
      <c r="H23" s="47">
        <v>0.10377358490566038</v>
      </c>
      <c r="I23" s="47">
        <v>0.14150943396226415</v>
      </c>
      <c r="J23" s="47">
        <v>0.57547169811320753</v>
      </c>
      <c r="K23" s="47">
        <v>0.54716981132075471</v>
      </c>
      <c r="L23" s="47">
        <v>0.36792452830188682</v>
      </c>
      <c r="M23" s="49">
        <v>0.28301886792452829</v>
      </c>
      <c r="N23" s="174">
        <v>73.945858764185658</v>
      </c>
      <c r="O23" s="158">
        <v>0.17788000685538299</v>
      </c>
      <c r="P23" s="159">
        <v>0.23003728135770948</v>
      </c>
    </row>
    <row r="24" spans="1:16" x14ac:dyDescent="0.25">
      <c r="A24" s="74" t="s">
        <v>53</v>
      </c>
      <c r="B24" s="75" t="s">
        <v>54</v>
      </c>
      <c r="C24" s="76" t="s">
        <v>31</v>
      </c>
      <c r="D24" s="101">
        <v>310</v>
      </c>
      <c r="E24" s="103">
        <v>67.60565161290323</v>
      </c>
      <c r="F24" s="104">
        <v>64</v>
      </c>
      <c r="G24" s="47">
        <v>3.870967741935484E-2</v>
      </c>
      <c r="H24" s="47">
        <v>0.11612903225806452</v>
      </c>
      <c r="I24" s="47">
        <v>0.28064516129032258</v>
      </c>
      <c r="J24" s="47">
        <v>0.54193548387096779</v>
      </c>
      <c r="K24" s="47">
        <v>0.38387096774193552</v>
      </c>
      <c r="L24" s="47">
        <v>0.24516129032258063</v>
      </c>
      <c r="M24" s="49">
        <v>0.17741935483870969</v>
      </c>
      <c r="N24" s="174">
        <v>68.595192985535206</v>
      </c>
      <c r="O24" s="158">
        <v>0.26462947679231125</v>
      </c>
      <c r="P24" s="159">
        <v>0.20418799272023591</v>
      </c>
    </row>
    <row r="25" spans="1:16" x14ac:dyDescent="0.25">
      <c r="A25" s="74" t="s">
        <v>55</v>
      </c>
      <c r="B25" s="75" t="s">
        <v>56</v>
      </c>
      <c r="C25" s="76" t="s">
        <v>11</v>
      </c>
      <c r="D25" s="101">
        <v>236</v>
      </c>
      <c r="E25" s="103">
        <v>72.350313120762664</v>
      </c>
      <c r="F25" s="104">
        <v>68.311999999999998</v>
      </c>
      <c r="G25" s="47">
        <v>3.3898305084745763E-2</v>
      </c>
      <c r="H25" s="47">
        <v>6.3559322033898302E-2</v>
      </c>
      <c r="I25" s="47">
        <v>0.20338983050847456</v>
      </c>
      <c r="J25" s="47">
        <v>0.54661016949152541</v>
      </c>
      <c r="K25" s="47">
        <v>0.47457627118644069</v>
      </c>
      <c r="L25" s="47">
        <v>0.31779661016949151</v>
      </c>
      <c r="M25" s="49">
        <v>0.25</v>
      </c>
      <c r="N25" s="174">
        <v>72.753180294195872</v>
      </c>
      <c r="O25" s="158">
        <v>0.2098020084390107</v>
      </c>
      <c r="P25" s="159">
        <v>0.22191342185240243</v>
      </c>
    </row>
    <row r="26" spans="1:16" x14ac:dyDescent="0.25">
      <c r="A26" s="74" t="s">
        <v>57</v>
      </c>
      <c r="B26" s="75" t="s">
        <v>58</v>
      </c>
      <c r="C26" s="76" t="s">
        <v>50</v>
      </c>
      <c r="D26" s="101">
        <v>54</v>
      </c>
      <c r="E26" s="103">
        <v>68.611111111111114</v>
      </c>
      <c r="F26" s="104">
        <v>64</v>
      </c>
      <c r="G26" s="47" t="s">
        <v>878</v>
      </c>
      <c r="H26" s="47" t="s">
        <v>878</v>
      </c>
      <c r="I26" s="47">
        <v>0.20370370370370369</v>
      </c>
      <c r="J26" s="47">
        <v>0.62962962962962965</v>
      </c>
      <c r="K26" s="47">
        <v>0.33333333333333337</v>
      </c>
      <c r="L26" s="47">
        <v>0.27777777777777779</v>
      </c>
      <c r="M26" s="49">
        <v>0.16666666666666669</v>
      </c>
      <c r="N26" s="174">
        <v>69.980069796382821</v>
      </c>
      <c r="O26" s="158">
        <v>0.20300777058112099</v>
      </c>
      <c r="P26" s="159">
        <v>0.1438621252262719</v>
      </c>
    </row>
    <row r="27" spans="1:16" x14ac:dyDescent="0.25">
      <c r="A27" s="74" t="s">
        <v>59</v>
      </c>
      <c r="B27" s="75" t="s">
        <v>60</v>
      </c>
      <c r="C27" s="76" t="s">
        <v>21</v>
      </c>
      <c r="D27" s="101">
        <v>91</v>
      </c>
      <c r="E27" s="103">
        <v>65.686813186813183</v>
      </c>
      <c r="F27" s="104">
        <v>61.5</v>
      </c>
      <c r="G27" s="47">
        <v>8.7912087912087919E-2</v>
      </c>
      <c r="H27" s="47">
        <v>0.14285714285714288</v>
      </c>
      <c r="I27" s="47">
        <v>0.31868131868131866</v>
      </c>
      <c r="J27" s="47">
        <v>0.54945054945054939</v>
      </c>
      <c r="K27" s="47">
        <v>0.2967032967032967</v>
      </c>
      <c r="L27" s="47">
        <v>0.18681318681318682</v>
      </c>
      <c r="M27" s="49">
        <v>0.13186813186813187</v>
      </c>
      <c r="N27" s="174">
        <v>68.188334791869522</v>
      </c>
      <c r="O27" s="158">
        <v>0.27069355992255267</v>
      </c>
      <c r="P27" s="159">
        <v>0.16904410632377548</v>
      </c>
    </row>
    <row r="28" spans="1:16" x14ac:dyDescent="0.25">
      <c r="A28" s="74" t="s">
        <v>61</v>
      </c>
      <c r="B28" s="75" t="s">
        <v>62</v>
      </c>
      <c r="C28" s="76" t="s">
        <v>24</v>
      </c>
      <c r="D28" s="101">
        <v>101</v>
      </c>
      <c r="E28" s="103">
        <v>63.902420792079212</v>
      </c>
      <c r="F28" s="104">
        <v>61</v>
      </c>
      <c r="G28" s="47">
        <v>7.9207920792079209E-2</v>
      </c>
      <c r="H28" s="47">
        <v>0.13861386138613863</v>
      </c>
      <c r="I28" s="47">
        <v>0.30693069306930693</v>
      </c>
      <c r="J28" s="47">
        <v>0.59405940594059414</v>
      </c>
      <c r="K28" s="47">
        <v>0.26732673267326734</v>
      </c>
      <c r="L28" s="47">
        <v>0.12871287128712872</v>
      </c>
      <c r="M28" s="49">
        <v>9.9009900990099015E-2</v>
      </c>
      <c r="N28" s="174">
        <v>66.151115574192644</v>
      </c>
      <c r="O28" s="158">
        <v>0.26903514966312581</v>
      </c>
      <c r="P28" s="159">
        <v>0.13313957121916917</v>
      </c>
    </row>
    <row r="29" spans="1:16" x14ac:dyDescent="0.25">
      <c r="A29" s="74" t="s">
        <v>63</v>
      </c>
      <c r="B29" s="75" t="s">
        <v>64</v>
      </c>
      <c r="C29" s="76" t="s">
        <v>31</v>
      </c>
      <c r="D29" s="101">
        <v>87</v>
      </c>
      <c r="E29" s="103">
        <v>74.304542103448313</v>
      </c>
      <c r="F29" s="104">
        <v>70.49799999999999</v>
      </c>
      <c r="G29" s="47">
        <v>0</v>
      </c>
      <c r="H29" s="47" t="s">
        <v>878</v>
      </c>
      <c r="I29" s="47">
        <v>0.14942528735632185</v>
      </c>
      <c r="J29" s="47">
        <v>0.56321839080459768</v>
      </c>
      <c r="K29" s="47">
        <v>0.57471264367816088</v>
      </c>
      <c r="L29" s="47">
        <v>0.35632183908045972</v>
      </c>
      <c r="M29" s="49">
        <v>0.28735632183908044</v>
      </c>
      <c r="N29" s="174">
        <v>74.674612554902083</v>
      </c>
      <c r="O29" s="158">
        <v>0.15246811401294985</v>
      </c>
      <c r="P29" s="159">
        <v>0.31473175385512464</v>
      </c>
    </row>
    <row r="30" spans="1:16" x14ac:dyDescent="0.25">
      <c r="A30" s="74" t="s">
        <v>65</v>
      </c>
      <c r="B30" s="75" t="s">
        <v>66</v>
      </c>
      <c r="C30" s="76" t="s">
        <v>50</v>
      </c>
      <c r="D30" s="101">
        <v>289</v>
      </c>
      <c r="E30" s="103">
        <v>66.503460207612463</v>
      </c>
      <c r="F30" s="104">
        <v>64.5</v>
      </c>
      <c r="G30" s="47">
        <v>8.3044982698961933E-2</v>
      </c>
      <c r="H30" s="47">
        <v>0.19031141868512111</v>
      </c>
      <c r="I30" s="47">
        <v>0.30103806228373703</v>
      </c>
      <c r="J30" s="47">
        <v>0.52595155709342567</v>
      </c>
      <c r="K30" s="47">
        <v>0.38408304498269902</v>
      </c>
      <c r="L30" s="47">
        <v>0.22491349480968859</v>
      </c>
      <c r="M30" s="49">
        <v>0.17301038062283738</v>
      </c>
      <c r="N30" s="174">
        <v>66.463211855505691</v>
      </c>
      <c r="O30" s="158">
        <v>0.30389557612356577</v>
      </c>
      <c r="P30" s="159">
        <v>0.17275610516194961</v>
      </c>
    </row>
    <row r="31" spans="1:16" x14ac:dyDescent="0.25">
      <c r="A31" s="74" t="s">
        <v>67</v>
      </c>
      <c r="B31" s="75" t="s">
        <v>68</v>
      </c>
      <c r="C31" s="76" t="s">
        <v>69</v>
      </c>
      <c r="D31" s="101">
        <v>119</v>
      </c>
      <c r="E31" s="103">
        <v>69.651260504201687</v>
      </c>
      <c r="F31" s="104">
        <v>65</v>
      </c>
      <c r="G31" s="47" t="s">
        <v>878</v>
      </c>
      <c r="H31" s="47">
        <v>9.2436974789915957E-2</v>
      </c>
      <c r="I31" s="47">
        <v>0.21008403361344538</v>
      </c>
      <c r="J31" s="47">
        <v>0.62184873949579833</v>
      </c>
      <c r="K31" s="47">
        <v>0.39495798319327735</v>
      </c>
      <c r="L31" s="47">
        <v>0.20168067226890757</v>
      </c>
      <c r="M31" s="49">
        <v>0.16806722689075632</v>
      </c>
      <c r="N31" s="174">
        <v>69.145345771984069</v>
      </c>
      <c r="O31" s="158">
        <v>0.21080532421429926</v>
      </c>
      <c r="P31" s="159">
        <v>0.15022382046377036</v>
      </c>
    </row>
    <row r="32" spans="1:16" x14ac:dyDescent="0.25">
      <c r="A32" s="74" t="s">
        <v>70</v>
      </c>
      <c r="B32" s="75" t="s">
        <v>71</v>
      </c>
      <c r="C32" s="76" t="s">
        <v>21</v>
      </c>
      <c r="D32" s="101">
        <v>111</v>
      </c>
      <c r="E32" s="103">
        <v>67.216540540540549</v>
      </c>
      <c r="F32" s="104">
        <v>62</v>
      </c>
      <c r="G32" s="47">
        <v>7.2072072072072071E-2</v>
      </c>
      <c r="H32" s="47">
        <v>0.1801801801801802</v>
      </c>
      <c r="I32" s="47">
        <v>0.33333333333333337</v>
      </c>
      <c r="J32" s="47">
        <v>0.52252252252252251</v>
      </c>
      <c r="K32" s="47">
        <v>0.34234234234234234</v>
      </c>
      <c r="L32" s="47">
        <v>0.22522522522522523</v>
      </c>
      <c r="M32" s="49">
        <v>0.14414414414414414</v>
      </c>
      <c r="N32" s="174">
        <v>69.43675646794469</v>
      </c>
      <c r="O32" s="158">
        <v>0.2854212450466464</v>
      </c>
      <c r="P32" s="159">
        <v>0.18289532337246137</v>
      </c>
    </row>
    <row r="33" spans="1:16" x14ac:dyDescent="0.25">
      <c r="A33" s="74" t="s">
        <v>72</v>
      </c>
      <c r="B33" s="75" t="s">
        <v>73</v>
      </c>
      <c r="C33" s="76" t="s">
        <v>21</v>
      </c>
      <c r="D33" s="101">
        <v>227</v>
      </c>
      <c r="E33" s="103">
        <v>62.845814977973568</v>
      </c>
      <c r="F33" s="104">
        <v>61</v>
      </c>
      <c r="G33" s="47">
        <v>8.3700440528634359E-2</v>
      </c>
      <c r="H33" s="47">
        <v>0.21145374449339208</v>
      </c>
      <c r="I33" s="47">
        <v>0.35242290748898675</v>
      </c>
      <c r="J33" s="47">
        <v>0.58590308370044053</v>
      </c>
      <c r="K33" s="47">
        <v>0.22026431718061673</v>
      </c>
      <c r="L33" s="47">
        <v>0.12334801762114538</v>
      </c>
      <c r="M33" s="49">
        <v>6.1674008810572688E-2</v>
      </c>
      <c r="N33" s="174">
        <v>64.874321393262733</v>
      </c>
      <c r="O33" s="158">
        <v>0.31173667340844835</v>
      </c>
      <c r="P33" s="159">
        <v>7.8608484879679696E-2</v>
      </c>
    </row>
    <row r="34" spans="1:16" x14ac:dyDescent="0.25">
      <c r="A34" s="74" t="s">
        <v>74</v>
      </c>
      <c r="B34" s="77" t="s">
        <v>75</v>
      </c>
      <c r="C34" s="76" t="s">
        <v>31</v>
      </c>
      <c r="D34" s="101">
        <v>128</v>
      </c>
      <c r="E34" s="103">
        <v>64.071164062500003</v>
      </c>
      <c r="F34" s="104">
        <v>60</v>
      </c>
      <c r="G34" s="47">
        <v>7.03125E-2</v>
      </c>
      <c r="H34" s="47">
        <v>0.25</v>
      </c>
      <c r="I34" s="47">
        <v>0.40625</v>
      </c>
      <c r="J34" s="47">
        <v>0.4609375</v>
      </c>
      <c r="K34" s="47">
        <v>0.2734375</v>
      </c>
      <c r="L34" s="47">
        <v>0.171875</v>
      </c>
      <c r="M34" s="49">
        <v>0.1328125</v>
      </c>
      <c r="N34" s="174">
        <v>62.384038301788962</v>
      </c>
      <c r="O34" s="158">
        <v>0.46770616545483201</v>
      </c>
      <c r="P34" s="159">
        <v>0.11078244215062352</v>
      </c>
    </row>
    <row r="35" spans="1:16" x14ac:dyDescent="0.25">
      <c r="A35" s="74" t="s">
        <v>76</v>
      </c>
      <c r="B35" s="75" t="s">
        <v>77</v>
      </c>
      <c r="C35" s="76" t="s">
        <v>21</v>
      </c>
      <c r="D35" s="101">
        <v>104</v>
      </c>
      <c r="E35" s="103">
        <v>66.84134615384616</v>
      </c>
      <c r="F35" s="104">
        <v>63</v>
      </c>
      <c r="G35" s="47">
        <v>5.7692307692307689E-2</v>
      </c>
      <c r="H35" s="47">
        <v>0.15384615384615385</v>
      </c>
      <c r="I35" s="47">
        <v>0.30769230769230771</v>
      </c>
      <c r="J35" s="47">
        <v>0.52884615384615385</v>
      </c>
      <c r="K35" s="47">
        <v>0.29807692307692307</v>
      </c>
      <c r="L35" s="47">
        <v>0.19230769230769229</v>
      </c>
      <c r="M35" s="49">
        <v>0.16346153846153846</v>
      </c>
      <c r="N35" s="174">
        <v>69.757383455863575</v>
      </c>
      <c r="O35" s="158">
        <v>0.26590041454645474</v>
      </c>
      <c r="P35" s="159">
        <v>0.22610485535744881</v>
      </c>
    </row>
    <row r="36" spans="1:16" x14ac:dyDescent="0.25">
      <c r="A36" s="74" t="s">
        <v>78</v>
      </c>
      <c r="B36" s="75" t="s">
        <v>79</v>
      </c>
      <c r="C36" s="76" t="s">
        <v>69</v>
      </c>
      <c r="D36" s="101">
        <v>239</v>
      </c>
      <c r="E36" s="103">
        <v>77.597065491631781</v>
      </c>
      <c r="F36" s="104">
        <v>71.748999999999995</v>
      </c>
      <c r="G36" s="47">
        <v>3.3472803347280332E-2</v>
      </c>
      <c r="H36" s="47">
        <v>7.1129707112970703E-2</v>
      </c>
      <c r="I36" s="47">
        <v>0.14644351464435146</v>
      </c>
      <c r="J36" s="47">
        <v>0.497907949790795</v>
      </c>
      <c r="K36" s="47">
        <v>0.59832635983263605</v>
      </c>
      <c r="L36" s="47">
        <v>0.43933054393305437</v>
      </c>
      <c r="M36" s="49">
        <v>0.35564853556485354</v>
      </c>
      <c r="N36" s="174">
        <v>75.715275108688431</v>
      </c>
      <c r="O36" s="158">
        <v>0.15848554998616909</v>
      </c>
      <c r="P36" s="159">
        <v>0.28141452229329933</v>
      </c>
    </row>
    <row r="37" spans="1:16" x14ac:dyDescent="0.25">
      <c r="A37" s="74" t="s">
        <v>80</v>
      </c>
      <c r="B37" s="75" t="s">
        <v>81</v>
      </c>
      <c r="C37" s="76" t="s">
        <v>8</v>
      </c>
      <c r="D37" s="101">
        <v>252</v>
      </c>
      <c r="E37" s="103">
        <v>67.15092423412699</v>
      </c>
      <c r="F37" s="104">
        <v>64.75</v>
      </c>
      <c r="G37" s="47">
        <v>4.7619047619047616E-2</v>
      </c>
      <c r="H37" s="47">
        <v>0.16269841269841268</v>
      </c>
      <c r="I37" s="47">
        <v>0.27777777777777779</v>
      </c>
      <c r="J37" s="47">
        <v>0.57539682539682535</v>
      </c>
      <c r="K37" s="47">
        <v>0.34523809523809523</v>
      </c>
      <c r="L37" s="47">
        <v>0.2341269841269841</v>
      </c>
      <c r="M37" s="49">
        <v>0.14682539682539683</v>
      </c>
      <c r="N37" s="174">
        <v>68.778617176640594</v>
      </c>
      <c r="O37" s="158">
        <v>0.26372166243103434</v>
      </c>
      <c r="P37" s="159">
        <v>0.17642386294677892</v>
      </c>
    </row>
    <row r="38" spans="1:16" x14ac:dyDescent="0.25">
      <c r="A38" s="74" t="s">
        <v>82</v>
      </c>
      <c r="B38" s="77" t="s">
        <v>83</v>
      </c>
      <c r="C38" s="76" t="s">
        <v>14</v>
      </c>
      <c r="D38" s="101">
        <v>280</v>
      </c>
      <c r="E38" s="103">
        <v>61.080724999999994</v>
      </c>
      <c r="F38" s="104">
        <v>58.5</v>
      </c>
      <c r="G38" s="47">
        <v>0.12857142857142859</v>
      </c>
      <c r="H38" s="47">
        <v>0.27857142857142858</v>
      </c>
      <c r="I38" s="47">
        <v>0.45357142857142851</v>
      </c>
      <c r="J38" s="47">
        <v>0.46785714285714286</v>
      </c>
      <c r="K38" s="47">
        <v>0.2</v>
      </c>
      <c r="L38" s="47">
        <v>0.125</v>
      </c>
      <c r="M38" s="49">
        <v>7.857142857142857E-2</v>
      </c>
      <c r="N38" s="174">
        <v>60.869117271804683</v>
      </c>
      <c r="O38" s="158">
        <v>0.47223044871226355</v>
      </c>
      <c r="P38" s="159">
        <v>8.0419733573241919E-2</v>
      </c>
    </row>
    <row r="39" spans="1:16" x14ac:dyDescent="0.25">
      <c r="A39" s="74" t="s">
        <v>84</v>
      </c>
      <c r="B39" s="75" t="s">
        <v>85</v>
      </c>
      <c r="C39" s="76" t="s">
        <v>31</v>
      </c>
      <c r="D39" s="101">
        <v>85</v>
      </c>
      <c r="E39" s="103">
        <v>73.333770588235268</v>
      </c>
      <c r="F39" s="104">
        <v>69</v>
      </c>
      <c r="G39" s="47">
        <v>5.8823529411764712E-2</v>
      </c>
      <c r="H39" s="47">
        <v>0.10588235294117647</v>
      </c>
      <c r="I39" s="47">
        <v>0.21176470588235294</v>
      </c>
      <c r="J39" s="47">
        <v>0.56470588235294117</v>
      </c>
      <c r="K39" s="47">
        <v>0.51764705882352946</v>
      </c>
      <c r="L39" s="47">
        <v>0.31764705882352939</v>
      </c>
      <c r="M39" s="49">
        <v>0.22352941176470587</v>
      </c>
      <c r="N39" s="174">
        <v>70.834897338442303</v>
      </c>
      <c r="O39" s="158">
        <v>0.27399436760212226</v>
      </c>
      <c r="P39" s="159">
        <v>0.15242905643620924</v>
      </c>
    </row>
    <row r="40" spans="1:16" x14ac:dyDescent="0.25">
      <c r="A40" s="74" t="s">
        <v>86</v>
      </c>
      <c r="B40" s="75" t="s">
        <v>87</v>
      </c>
      <c r="C40" s="76" t="s">
        <v>11</v>
      </c>
      <c r="D40" s="101">
        <v>85</v>
      </c>
      <c r="E40" s="103">
        <v>68.147058823529406</v>
      </c>
      <c r="F40" s="104">
        <v>65.5</v>
      </c>
      <c r="G40" s="47">
        <v>0</v>
      </c>
      <c r="H40" s="47">
        <v>7.0588235294117646E-2</v>
      </c>
      <c r="I40" s="47">
        <v>0.17647058823529413</v>
      </c>
      <c r="J40" s="47">
        <v>0.68235294117647061</v>
      </c>
      <c r="K40" s="47">
        <v>0.38823529411764701</v>
      </c>
      <c r="L40" s="47">
        <v>0.22352941176470587</v>
      </c>
      <c r="M40" s="49">
        <v>0.14117647058823529</v>
      </c>
      <c r="N40" s="174">
        <v>68.040610742475579</v>
      </c>
      <c r="O40" s="158">
        <v>0.18372119381066304</v>
      </c>
      <c r="P40" s="159">
        <v>0.14234045049620328</v>
      </c>
    </row>
    <row r="41" spans="1:16" x14ac:dyDescent="0.25">
      <c r="A41" s="74" t="s">
        <v>88</v>
      </c>
      <c r="B41" s="75" t="s">
        <v>89</v>
      </c>
      <c r="C41" s="76" t="s">
        <v>14</v>
      </c>
      <c r="D41" s="101">
        <v>120</v>
      </c>
      <c r="E41" s="103">
        <v>68.816666666666663</v>
      </c>
      <c r="F41" s="104">
        <v>65</v>
      </c>
      <c r="G41" s="47">
        <v>0.05</v>
      </c>
      <c r="H41" s="47">
        <v>0.15</v>
      </c>
      <c r="I41" s="47">
        <v>0.25</v>
      </c>
      <c r="J41" s="47">
        <v>0.54166666666666663</v>
      </c>
      <c r="K41" s="47">
        <v>0.39166666666666666</v>
      </c>
      <c r="L41" s="47">
        <v>0.28333333333333333</v>
      </c>
      <c r="M41" s="49">
        <v>0.20833333333333331</v>
      </c>
      <c r="N41" s="174">
        <v>69.662706710348957</v>
      </c>
      <c r="O41" s="158">
        <v>0.24101555736587635</v>
      </c>
      <c r="P41" s="159">
        <v>0.23960543624659408</v>
      </c>
    </row>
    <row r="42" spans="1:16" x14ac:dyDescent="0.25">
      <c r="A42" s="74" t="s">
        <v>90</v>
      </c>
      <c r="B42" s="75" t="s">
        <v>91</v>
      </c>
      <c r="C42" s="76" t="s">
        <v>24</v>
      </c>
      <c r="D42" s="101">
        <v>147</v>
      </c>
      <c r="E42" s="103">
        <v>64.431972789115648</v>
      </c>
      <c r="F42" s="104">
        <v>63</v>
      </c>
      <c r="G42" s="47" t="s">
        <v>878</v>
      </c>
      <c r="H42" s="47">
        <v>0.12244897959183673</v>
      </c>
      <c r="I42" s="47">
        <v>0.27891156462585032</v>
      </c>
      <c r="J42" s="47">
        <v>0.6394557823129251</v>
      </c>
      <c r="K42" s="47">
        <v>0.25850340136054423</v>
      </c>
      <c r="L42" s="47">
        <v>0.15646258503401361</v>
      </c>
      <c r="M42" s="49">
        <v>8.1632653061224497E-2</v>
      </c>
      <c r="N42" s="174">
        <v>65.356387749892932</v>
      </c>
      <c r="O42" s="158">
        <v>0.26251407987752579</v>
      </c>
      <c r="P42" s="159">
        <v>9.0525334219485318E-2</v>
      </c>
    </row>
    <row r="43" spans="1:16" x14ac:dyDescent="0.25">
      <c r="A43" s="74" t="s">
        <v>517</v>
      </c>
      <c r="B43" s="175" t="s">
        <v>703</v>
      </c>
      <c r="C43" s="176" t="s">
        <v>31</v>
      </c>
      <c r="D43" s="101">
        <v>183</v>
      </c>
      <c r="E43" s="103">
        <v>75.374316939890704</v>
      </c>
      <c r="F43" s="104">
        <v>70</v>
      </c>
      <c r="G43" s="47">
        <v>3.2786885245901641E-2</v>
      </c>
      <c r="H43" s="47">
        <v>6.5573770491803282E-2</v>
      </c>
      <c r="I43" s="47">
        <v>0.14207650273224043</v>
      </c>
      <c r="J43" s="47">
        <v>0.53551912568306004</v>
      </c>
      <c r="K43" s="47">
        <v>0.54098360655737709</v>
      </c>
      <c r="L43" s="47">
        <v>0.38251366120218577</v>
      </c>
      <c r="M43" s="49">
        <v>0.32240437158469942</v>
      </c>
      <c r="N43" s="174">
        <v>76.307145675941896</v>
      </c>
      <c r="O43" s="158">
        <v>0.13514888668818362</v>
      </c>
      <c r="P43" s="159">
        <v>0.34704918811206681</v>
      </c>
    </row>
    <row r="44" spans="1:16" x14ac:dyDescent="0.25">
      <c r="A44" s="74" t="s">
        <v>92</v>
      </c>
      <c r="B44" s="75" t="s">
        <v>93</v>
      </c>
      <c r="C44" s="76" t="s">
        <v>5</v>
      </c>
      <c r="D44" s="101">
        <v>79</v>
      </c>
      <c r="E44" s="103">
        <v>69.886075949367083</v>
      </c>
      <c r="F44" s="104">
        <v>69.5</v>
      </c>
      <c r="G44" s="47" t="s">
        <v>878</v>
      </c>
      <c r="H44" s="47">
        <v>0.13924050632911392</v>
      </c>
      <c r="I44" s="47">
        <v>0.25316455696202533</v>
      </c>
      <c r="J44" s="47">
        <v>0.56962025316455689</v>
      </c>
      <c r="K44" s="47">
        <v>0.53164556962025311</v>
      </c>
      <c r="L44" s="47">
        <v>0.36708860759493667</v>
      </c>
      <c r="M44" s="49">
        <v>0.17721518987341769</v>
      </c>
      <c r="N44" s="174">
        <v>69.193266914493847</v>
      </c>
      <c r="O44" s="158">
        <v>0.26755164168536455</v>
      </c>
      <c r="P44" s="159">
        <v>0.17766851860678529</v>
      </c>
    </row>
    <row r="45" spans="1:16" x14ac:dyDescent="0.25">
      <c r="A45" s="74" t="s">
        <v>94</v>
      </c>
      <c r="B45" s="75" t="s">
        <v>95</v>
      </c>
      <c r="C45" s="76" t="s">
        <v>11</v>
      </c>
      <c r="D45" s="101">
        <v>109</v>
      </c>
      <c r="E45" s="103">
        <v>71.834862385321102</v>
      </c>
      <c r="F45" s="104">
        <v>69</v>
      </c>
      <c r="G45" s="47">
        <v>4.5871559633027525E-2</v>
      </c>
      <c r="H45" s="47">
        <v>0.11009174311926605</v>
      </c>
      <c r="I45" s="47">
        <v>0.1834862385321101</v>
      </c>
      <c r="J45" s="47">
        <v>0.57798165137614677</v>
      </c>
      <c r="K45" s="47">
        <v>0.51376146788990829</v>
      </c>
      <c r="L45" s="47">
        <v>0.31192660550458717</v>
      </c>
      <c r="M45" s="49">
        <v>0.23853211009174313</v>
      </c>
      <c r="N45" s="174">
        <v>72.16180171950991</v>
      </c>
      <c r="O45" s="158">
        <v>0.1726287558000604</v>
      </c>
      <c r="P45" s="159">
        <v>0.24126458617516408</v>
      </c>
    </row>
    <row r="46" spans="1:16" x14ac:dyDescent="0.25">
      <c r="A46" s="74" t="s">
        <v>96</v>
      </c>
      <c r="B46" s="75" t="s">
        <v>97</v>
      </c>
      <c r="C46" s="76" t="s">
        <v>21</v>
      </c>
      <c r="D46" s="101">
        <v>203</v>
      </c>
      <c r="E46" s="103">
        <v>65.874384236453196</v>
      </c>
      <c r="F46" s="104">
        <v>64</v>
      </c>
      <c r="G46" s="47">
        <v>5.4187192118226604E-2</v>
      </c>
      <c r="H46" s="47">
        <v>0.14285714285714288</v>
      </c>
      <c r="I46" s="47">
        <v>0.27586206896551724</v>
      </c>
      <c r="J46" s="47">
        <v>0.59113300492610843</v>
      </c>
      <c r="K46" s="47">
        <v>0.32019704433497537</v>
      </c>
      <c r="L46" s="47">
        <v>0.19211822660098524</v>
      </c>
      <c r="M46" s="49">
        <v>0.13300492610837439</v>
      </c>
      <c r="N46" s="174">
        <v>68.194798427315206</v>
      </c>
      <c r="O46" s="158">
        <v>0.24795219995744563</v>
      </c>
      <c r="P46" s="159">
        <v>0.18512145455543283</v>
      </c>
    </row>
    <row r="47" spans="1:16" x14ac:dyDescent="0.25">
      <c r="A47" s="74" t="s">
        <v>98</v>
      </c>
      <c r="B47" s="75" t="s">
        <v>99</v>
      </c>
      <c r="C47" s="76" t="s">
        <v>14</v>
      </c>
      <c r="D47" s="101">
        <v>291</v>
      </c>
      <c r="E47" s="103">
        <v>69.155295532646051</v>
      </c>
      <c r="F47" s="104">
        <v>67</v>
      </c>
      <c r="G47" s="47">
        <v>4.1237113402061848E-2</v>
      </c>
      <c r="H47" s="47">
        <v>9.2783505154639179E-2</v>
      </c>
      <c r="I47" s="47">
        <v>0.21993127147766323</v>
      </c>
      <c r="J47" s="47">
        <v>0.61168384879725091</v>
      </c>
      <c r="K47" s="47">
        <v>0.43986254295532645</v>
      </c>
      <c r="L47" s="47">
        <v>0.26804123711340205</v>
      </c>
      <c r="M47" s="49">
        <v>0.16838487972508592</v>
      </c>
      <c r="N47" s="174">
        <v>71.149395878130761</v>
      </c>
      <c r="O47" s="158">
        <v>0.20379097788982328</v>
      </c>
      <c r="P47" s="159">
        <v>0.23103783354959614</v>
      </c>
    </row>
    <row r="48" spans="1:16" x14ac:dyDescent="0.25">
      <c r="A48" s="74" t="s">
        <v>100</v>
      </c>
      <c r="B48" s="75" t="s">
        <v>101</v>
      </c>
      <c r="C48" s="76" t="s">
        <v>5</v>
      </c>
      <c r="D48" s="101">
        <v>80</v>
      </c>
      <c r="E48" s="103">
        <v>65.894393749999992</v>
      </c>
      <c r="F48" s="104">
        <v>64</v>
      </c>
      <c r="G48" s="47">
        <v>6.25E-2</v>
      </c>
      <c r="H48" s="47">
        <v>0.1875</v>
      </c>
      <c r="I48" s="47">
        <v>0.32500000000000001</v>
      </c>
      <c r="J48" s="47">
        <v>0.55000000000000004</v>
      </c>
      <c r="K48" s="47">
        <v>0.35</v>
      </c>
      <c r="L48" s="47">
        <v>0.22500000000000001</v>
      </c>
      <c r="M48" s="49">
        <v>0.125</v>
      </c>
      <c r="N48" s="174">
        <v>66.789779600750322</v>
      </c>
      <c r="O48" s="158">
        <v>0.30746846076027873</v>
      </c>
      <c r="P48" s="159">
        <v>0.14815376990483844</v>
      </c>
    </row>
    <row r="49" spans="1:16" x14ac:dyDescent="0.25">
      <c r="A49" s="74" t="s">
        <v>102</v>
      </c>
      <c r="B49" s="75" t="s">
        <v>103</v>
      </c>
      <c r="C49" s="76" t="s">
        <v>31</v>
      </c>
      <c r="D49" s="101">
        <v>147</v>
      </c>
      <c r="E49" s="103">
        <v>63.319727891156461</v>
      </c>
      <c r="F49" s="104">
        <v>61</v>
      </c>
      <c r="G49" s="47">
        <v>8.8435374149659865E-2</v>
      </c>
      <c r="H49" s="47">
        <v>0.19727891156462588</v>
      </c>
      <c r="I49" s="47">
        <v>0.38775510204081631</v>
      </c>
      <c r="J49" s="47">
        <v>0.51700680272108845</v>
      </c>
      <c r="K49" s="47">
        <v>0.25850340136054423</v>
      </c>
      <c r="L49" s="47">
        <v>0.17006802721088435</v>
      </c>
      <c r="M49" s="49">
        <v>9.5238095238095233E-2</v>
      </c>
      <c r="N49" s="174">
        <v>67.464396620135602</v>
      </c>
      <c r="O49" s="158">
        <v>0.34302236095336697</v>
      </c>
      <c r="P49" s="159">
        <v>0.11640981488687181</v>
      </c>
    </row>
    <row r="50" spans="1:16" x14ac:dyDescent="0.25">
      <c r="A50" s="74" t="s">
        <v>104</v>
      </c>
      <c r="B50" s="77" t="s">
        <v>105</v>
      </c>
      <c r="C50" s="76" t="s">
        <v>31</v>
      </c>
      <c r="D50" s="101">
        <v>102</v>
      </c>
      <c r="E50" s="103">
        <v>70.710784313725483</v>
      </c>
      <c r="F50" s="104">
        <v>68</v>
      </c>
      <c r="G50" s="47">
        <v>5.8823529411764712E-2</v>
      </c>
      <c r="H50" s="47">
        <v>0.16666666666666669</v>
      </c>
      <c r="I50" s="47">
        <v>0.25490196078431371</v>
      </c>
      <c r="J50" s="47">
        <v>0.5</v>
      </c>
      <c r="K50" s="47">
        <v>0.4705882352941177</v>
      </c>
      <c r="L50" s="47">
        <v>0.31372549019607843</v>
      </c>
      <c r="M50" s="49">
        <v>0.24509803921568629</v>
      </c>
      <c r="N50" s="174">
        <v>67.758119769667871</v>
      </c>
      <c r="O50" s="158">
        <v>0.34073778614752948</v>
      </c>
      <c r="P50" s="159">
        <v>0.17836287543641799</v>
      </c>
    </row>
    <row r="51" spans="1:16" x14ac:dyDescent="0.25">
      <c r="A51" s="74" t="s">
        <v>106</v>
      </c>
      <c r="B51" s="77" t="s">
        <v>107</v>
      </c>
      <c r="C51" s="76" t="s">
        <v>31</v>
      </c>
      <c r="D51" s="101">
        <v>213</v>
      </c>
      <c r="E51" s="103">
        <v>64.847901408450696</v>
      </c>
      <c r="F51" s="104">
        <v>61</v>
      </c>
      <c r="G51" s="47">
        <v>0.11267605633802816</v>
      </c>
      <c r="H51" s="47">
        <v>0.23004694835680753</v>
      </c>
      <c r="I51" s="47">
        <v>0.38028169014084506</v>
      </c>
      <c r="J51" s="47">
        <v>0.46948356807511737</v>
      </c>
      <c r="K51" s="47">
        <v>0.31455399061032863</v>
      </c>
      <c r="L51" s="47">
        <v>0.20657276995305163</v>
      </c>
      <c r="M51" s="49">
        <v>0.15023474178403756</v>
      </c>
      <c r="N51" s="174">
        <v>62.370601099435028</v>
      </c>
      <c r="O51" s="158">
        <v>0.48220506982049777</v>
      </c>
      <c r="P51" s="159">
        <v>0.12528061336581983</v>
      </c>
    </row>
    <row r="52" spans="1:16" x14ac:dyDescent="0.25">
      <c r="A52" s="74" t="s">
        <v>108</v>
      </c>
      <c r="B52" s="75" t="s">
        <v>109</v>
      </c>
      <c r="C52" s="76" t="s">
        <v>110</v>
      </c>
      <c r="D52" s="101">
        <v>185</v>
      </c>
      <c r="E52" s="103">
        <v>69.532432432432429</v>
      </c>
      <c r="F52" s="104">
        <v>66</v>
      </c>
      <c r="G52" s="47">
        <v>8.1081081081081086E-2</v>
      </c>
      <c r="H52" s="47">
        <v>0.14594594594594595</v>
      </c>
      <c r="I52" s="47">
        <v>0.23243243243243242</v>
      </c>
      <c r="J52" s="47">
        <v>0.54594594594594592</v>
      </c>
      <c r="K52" s="47">
        <v>0.4</v>
      </c>
      <c r="L52" s="47">
        <v>0.29729729729729731</v>
      </c>
      <c r="M52" s="49">
        <v>0.22162162162162161</v>
      </c>
      <c r="N52" s="174">
        <v>69.780227660509624</v>
      </c>
      <c r="O52" s="158">
        <v>0.22179088108412354</v>
      </c>
      <c r="P52" s="159">
        <v>0.22151664521983869</v>
      </c>
    </row>
    <row r="53" spans="1:16" x14ac:dyDescent="0.25">
      <c r="A53" s="74" t="s">
        <v>111</v>
      </c>
      <c r="B53" s="77" t="s">
        <v>112</v>
      </c>
      <c r="C53" s="76" t="s">
        <v>31</v>
      </c>
      <c r="D53" s="101">
        <v>99</v>
      </c>
      <c r="E53" s="103">
        <v>68.621212121212125</v>
      </c>
      <c r="F53" s="104">
        <v>64.5</v>
      </c>
      <c r="G53" s="47">
        <v>5.0505050505050504E-2</v>
      </c>
      <c r="H53" s="47">
        <v>0.12121212121212122</v>
      </c>
      <c r="I53" s="47">
        <v>0.25252525252525254</v>
      </c>
      <c r="J53" s="47">
        <v>0.60606060606060608</v>
      </c>
      <c r="K53" s="47">
        <v>0.38383838383838381</v>
      </c>
      <c r="L53" s="47">
        <v>0.23232323232323232</v>
      </c>
      <c r="M53" s="49">
        <v>0.14141414141414141</v>
      </c>
      <c r="N53" s="174">
        <v>66.347197353274595</v>
      </c>
      <c r="O53" s="158">
        <v>0.2812583048387487</v>
      </c>
      <c r="P53" s="159">
        <v>0.10893918224979329</v>
      </c>
    </row>
    <row r="54" spans="1:16" x14ac:dyDescent="0.25">
      <c r="A54" s="74" t="s">
        <v>113</v>
      </c>
      <c r="B54" s="75" t="s">
        <v>114</v>
      </c>
      <c r="C54" s="76" t="s">
        <v>14</v>
      </c>
      <c r="D54" s="101">
        <v>158</v>
      </c>
      <c r="E54" s="103">
        <v>67.579113924050631</v>
      </c>
      <c r="F54" s="104">
        <v>66.5</v>
      </c>
      <c r="G54" s="47">
        <v>4.4303797468354424E-2</v>
      </c>
      <c r="H54" s="47">
        <v>8.2278481012658222E-2</v>
      </c>
      <c r="I54" s="47">
        <v>0.21518987341772153</v>
      </c>
      <c r="J54" s="47">
        <v>0.670886075949367</v>
      </c>
      <c r="K54" s="47">
        <v>0.39240506329113928</v>
      </c>
      <c r="L54" s="47">
        <v>0.20253164556962028</v>
      </c>
      <c r="M54" s="49">
        <v>0.11392405063291139</v>
      </c>
      <c r="N54" s="174">
        <v>67.402340601105806</v>
      </c>
      <c r="O54" s="158">
        <v>0.2141327912762043</v>
      </c>
      <c r="P54" s="159">
        <v>0.10821710313534361</v>
      </c>
    </row>
    <row r="55" spans="1:16" x14ac:dyDescent="0.25">
      <c r="A55" s="74" t="s">
        <v>115</v>
      </c>
      <c r="B55" s="1" t="s">
        <v>116</v>
      </c>
      <c r="C55" s="76" t="s">
        <v>69</v>
      </c>
      <c r="D55" s="101">
        <v>95</v>
      </c>
      <c r="E55" s="103">
        <v>71.104089473684212</v>
      </c>
      <c r="F55" s="104">
        <v>67.5</v>
      </c>
      <c r="G55" s="47">
        <v>0</v>
      </c>
      <c r="H55" s="47">
        <v>5.2631578947368425E-2</v>
      </c>
      <c r="I55" s="47">
        <v>0.2</v>
      </c>
      <c r="J55" s="47">
        <v>0.57894736842105265</v>
      </c>
      <c r="K55" s="47">
        <v>0.43157894736842101</v>
      </c>
      <c r="L55" s="47">
        <v>0.27368421052631581</v>
      </c>
      <c r="M55" s="49">
        <v>0.22105263157894736</v>
      </c>
      <c r="N55" s="174">
        <v>71.27847040316972</v>
      </c>
      <c r="O55" s="158">
        <v>0.19528567826589419</v>
      </c>
      <c r="P55" s="159">
        <v>0.21539834172704894</v>
      </c>
    </row>
    <row r="56" spans="1:16" x14ac:dyDescent="0.25">
      <c r="A56" s="74" t="s">
        <v>117</v>
      </c>
      <c r="B56" s="75" t="s">
        <v>118</v>
      </c>
      <c r="C56" s="76" t="s">
        <v>110</v>
      </c>
      <c r="D56" s="101">
        <v>193</v>
      </c>
      <c r="E56" s="103">
        <v>63.287564766839381</v>
      </c>
      <c r="F56" s="104">
        <v>60.5</v>
      </c>
      <c r="G56" s="47">
        <v>6.2176165803108807E-2</v>
      </c>
      <c r="H56" s="47">
        <v>0.20725388601036268</v>
      </c>
      <c r="I56" s="47">
        <v>0.33678756476683935</v>
      </c>
      <c r="J56" s="47">
        <v>0.5803108808290155</v>
      </c>
      <c r="K56" s="47">
        <v>0.25906735751295334</v>
      </c>
      <c r="L56" s="47">
        <v>0.13989637305699482</v>
      </c>
      <c r="M56" s="49">
        <v>8.2901554404145067E-2</v>
      </c>
      <c r="N56" s="174">
        <v>62.927097926585958</v>
      </c>
      <c r="O56" s="158">
        <v>0.35766621836838153</v>
      </c>
      <c r="P56" s="159">
        <v>8.6370140702109979E-2</v>
      </c>
    </row>
    <row r="57" spans="1:16" x14ac:dyDescent="0.25">
      <c r="A57" s="74" t="s">
        <v>119</v>
      </c>
      <c r="B57" s="75" t="s">
        <v>120</v>
      </c>
      <c r="C57" s="76" t="s">
        <v>110</v>
      </c>
      <c r="D57" s="101">
        <v>177</v>
      </c>
      <c r="E57" s="103">
        <v>66.895480225988706</v>
      </c>
      <c r="F57" s="104">
        <v>64.5</v>
      </c>
      <c r="G57" s="47">
        <v>6.2146892655367235E-2</v>
      </c>
      <c r="H57" s="47">
        <v>0.11299435028248589</v>
      </c>
      <c r="I57" s="47">
        <v>0.2655367231638418</v>
      </c>
      <c r="J57" s="47">
        <v>0.60451977401129942</v>
      </c>
      <c r="K57" s="47">
        <v>0.3728813559322034</v>
      </c>
      <c r="L57" s="47">
        <v>0.19209039548022599</v>
      </c>
      <c r="M57" s="49">
        <v>0.12994350282485875</v>
      </c>
      <c r="N57" s="174">
        <v>69.185817810493418</v>
      </c>
      <c r="O57" s="158">
        <v>0.24037378885866229</v>
      </c>
      <c r="P57" s="159">
        <v>0.18121716320718467</v>
      </c>
    </row>
    <row r="58" spans="1:16" x14ac:dyDescent="0.25">
      <c r="A58" s="74" t="s">
        <v>121</v>
      </c>
      <c r="B58" s="75" t="s">
        <v>122</v>
      </c>
      <c r="C58" s="76" t="s">
        <v>24</v>
      </c>
      <c r="D58" s="101">
        <v>162</v>
      </c>
      <c r="E58" s="103">
        <v>63.930219135802467</v>
      </c>
      <c r="F58" s="104">
        <v>62</v>
      </c>
      <c r="G58" s="47">
        <v>9.2592592592592601E-2</v>
      </c>
      <c r="H58" s="47">
        <v>0.19135802469135804</v>
      </c>
      <c r="I58" s="47">
        <v>0.3271604938271605</v>
      </c>
      <c r="J58" s="47">
        <v>0.56790123456790131</v>
      </c>
      <c r="K58" s="47">
        <v>0.24691358024691357</v>
      </c>
      <c r="L58" s="47">
        <v>0.14197530864197533</v>
      </c>
      <c r="M58" s="49">
        <v>0.10493827160493828</v>
      </c>
      <c r="N58" s="174">
        <v>64.913787641865383</v>
      </c>
      <c r="O58" s="158">
        <v>0.3061481679784176</v>
      </c>
      <c r="P58" s="159">
        <v>0.11930856880880693</v>
      </c>
    </row>
    <row r="59" spans="1:16" x14ac:dyDescent="0.25">
      <c r="A59" s="74" t="s">
        <v>123</v>
      </c>
      <c r="B59" s="75" t="s">
        <v>124</v>
      </c>
      <c r="C59" s="76" t="s">
        <v>8</v>
      </c>
      <c r="D59" s="101">
        <v>155</v>
      </c>
      <c r="E59" s="103">
        <v>63.835483870967742</v>
      </c>
      <c r="F59" s="104">
        <v>61.5</v>
      </c>
      <c r="G59" s="47">
        <v>6.4516129032258063E-2</v>
      </c>
      <c r="H59" s="47">
        <v>0.18709677419354839</v>
      </c>
      <c r="I59" s="47">
        <v>0.3612903225806452</v>
      </c>
      <c r="J59" s="47">
        <v>0.55483870967741933</v>
      </c>
      <c r="K59" s="47">
        <v>0.25161290322580643</v>
      </c>
      <c r="L59" s="47">
        <v>0.12903225806451613</v>
      </c>
      <c r="M59" s="49">
        <v>8.3870967741935476E-2</v>
      </c>
      <c r="N59" s="174">
        <v>63.419185158008069</v>
      </c>
      <c r="O59" s="158">
        <v>0.36246919837366032</v>
      </c>
      <c r="P59" s="159">
        <v>7.7887332025074779E-2</v>
      </c>
    </row>
    <row r="60" spans="1:16" x14ac:dyDescent="0.25">
      <c r="A60" s="74" t="s">
        <v>125</v>
      </c>
      <c r="B60" s="75" t="s">
        <v>126</v>
      </c>
      <c r="C60" s="76" t="s">
        <v>69</v>
      </c>
      <c r="D60" s="101">
        <v>78</v>
      </c>
      <c r="E60" s="103">
        <v>67.974358974358978</v>
      </c>
      <c r="F60" s="104">
        <v>65.75</v>
      </c>
      <c r="G60" s="47">
        <v>8.9743589743589744E-2</v>
      </c>
      <c r="H60" s="47">
        <v>0.11538461538461538</v>
      </c>
      <c r="I60" s="47">
        <v>0.24358974358974358</v>
      </c>
      <c r="J60" s="47">
        <v>0.58974358974358976</v>
      </c>
      <c r="K60" s="47">
        <v>0.4102564102564103</v>
      </c>
      <c r="L60" s="47">
        <v>0.21794871794871795</v>
      </c>
      <c r="M60" s="49">
        <v>0.16666666666666669</v>
      </c>
      <c r="N60" s="174">
        <v>68.529852750815621</v>
      </c>
      <c r="O60" s="158">
        <v>0.23550841673391609</v>
      </c>
      <c r="P60" s="159">
        <v>0.18140813032796804</v>
      </c>
    </row>
    <row r="61" spans="1:16" x14ac:dyDescent="0.25">
      <c r="A61" s="74" t="s">
        <v>127</v>
      </c>
      <c r="B61" s="75" t="s">
        <v>128</v>
      </c>
      <c r="C61" s="76" t="s">
        <v>24</v>
      </c>
      <c r="D61" s="101">
        <v>362</v>
      </c>
      <c r="E61" s="103">
        <v>68.69198895027624</v>
      </c>
      <c r="F61" s="104">
        <v>65</v>
      </c>
      <c r="G61" s="47">
        <v>9.3922651933701667E-2</v>
      </c>
      <c r="H61" s="47">
        <v>0.16022099447513813</v>
      </c>
      <c r="I61" s="47">
        <v>0.2541436464088398</v>
      </c>
      <c r="J61" s="47">
        <v>0.5524861878453039</v>
      </c>
      <c r="K61" s="47">
        <v>0.39779005524861882</v>
      </c>
      <c r="L61" s="47">
        <v>0.26795580110497236</v>
      </c>
      <c r="M61" s="49">
        <v>0.19337016574585636</v>
      </c>
      <c r="N61" s="174">
        <v>67.331103239886261</v>
      </c>
      <c r="O61" s="158">
        <v>0.2868530168875757</v>
      </c>
      <c r="P61" s="159">
        <v>0.1631701382712703</v>
      </c>
    </row>
    <row r="62" spans="1:16" x14ac:dyDescent="0.25">
      <c r="A62" s="74" t="s">
        <v>129</v>
      </c>
      <c r="B62" s="75" t="s">
        <v>130</v>
      </c>
      <c r="C62" s="76" t="s">
        <v>21</v>
      </c>
      <c r="D62" s="101">
        <v>47</v>
      </c>
      <c r="E62" s="103">
        <v>67.138297872340431</v>
      </c>
      <c r="F62" s="104">
        <v>63</v>
      </c>
      <c r="G62" s="47" t="s">
        <v>878</v>
      </c>
      <c r="H62" s="47">
        <v>0.1702127659574468</v>
      </c>
      <c r="I62" s="47">
        <v>0.25531914893617019</v>
      </c>
      <c r="J62" s="47">
        <v>0.57446808510638303</v>
      </c>
      <c r="K62" s="47">
        <v>0.38297872340425537</v>
      </c>
      <c r="L62" s="47">
        <v>0.21276595744680851</v>
      </c>
      <c r="M62" s="49">
        <v>0.1702127659574468</v>
      </c>
      <c r="N62" s="174">
        <v>67.654543587519285</v>
      </c>
      <c r="O62" s="158">
        <v>0.260827670115027</v>
      </c>
      <c r="P62" s="159">
        <v>0.18924970961634846</v>
      </c>
    </row>
    <row r="63" spans="1:16" x14ac:dyDescent="0.25">
      <c r="A63" s="74" t="s">
        <v>131</v>
      </c>
      <c r="B63" s="75" t="s">
        <v>132</v>
      </c>
      <c r="C63" s="76" t="s">
        <v>8</v>
      </c>
      <c r="D63" s="101">
        <v>162</v>
      </c>
      <c r="E63" s="103">
        <v>71.756119796296289</v>
      </c>
      <c r="F63" s="104">
        <v>68</v>
      </c>
      <c r="G63" s="47" t="s">
        <v>878</v>
      </c>
      <c r="H63" s="47">
        <v>4.9382716049382713E-2</v>
      </c>
      <c r="I63" s="47">
        <v>0.19135802469135804</v>
      </c>
      <c r="J63" s="47">
        <v>0.56790123456790131</v>
      </c>
      <c r="K63" s="47">
        <v>0.45061728395061729</v>
      </c>
      <c r="L63" s="47">
        <v>0.31481481481481483</v>
      </c>
      <c r="M63" s="49">
        <v>0.24074074074074073</v>
      </c>
      <c r="N63" s="174">
        <v>71.24125651247013</v>
      </c>
      <c r="O63" s="158">
        <v>0.19773884723939261</v>
      </c>
      <c r="P63" s="159">
        <v>0.22820659332226279</v>
      </c>
    </row>
    <row r="64" spans="1:16" x14ac:dyDescent="0.25">
      <c r="A64" s="74" t="s">
        <v>133</v>
      </c>
      <c r="B64" s="77" t="s">
        <v>134</v>
      </c>
      <c r="C64" s="76" t="s">
        <v>69</v>
      </c>
      <c r="D64" s="101">
        <v>196</v>
      </c>
      <c r="E64" s="103">
        <v>69.522919318877527</v>
      </c>
      <c r="F64" s="104">
        <v>66.351249999999993</v>
      </c>
      <c r="G64" s="47">
        <v>3.0612244897959183E-2</v>
      </c>
      <c r="H64" s="47">
        <v>8.1632653061224497E-2</v>
      </c>
      <c r="I64" s="47">
        <v>0.19387755102040816</v>
      </c>
      <c r="J64" s="47">
        <v>0.61224489795918369</v>
      </c>
      <c r="K64" s="47">
        <v>0.41836734693877553</v>
      </c>
      <c r="L64" s="47">
        <v>0.26020408163265307</v>
      </c>
      <c r="M64" s="49">
        <v>0.19387755102040816</v>
      </c>
      <c r="N64" s="174">
        <v>69.34820500127789</v>
      </c>
      <c r="O64" s="158">
        <v>0.19432847152002986</v>
      </c>
      <c r="P64" s="159">
        <v>0.19257087243440499</v>
      </c>
    </row>
    <row r="65" spans="1:16" x14ac:dyDescent="0.25">
      <c r="A65" s="74" t="s">
        <v>135</v>
      </c>
      <c r="B65" s="75" t="s">
        <v>136</v>
      </c>
      <c r="C65" s="76" t="s">
        <v>50</v>
      </c>
      <c r="D65" s="101">
        <v>181</v>
      </c>
      <c r="E65" s="103">
        <v>66.129834254143645</v>
      </c>
      <c r="F65" s="104">
        <v>65</v>
      </c>
      <c r="G65" s="47">
        <v>6.0773480662983423E-2</v>
      </c>
      <c r="H65" s="47">
        <v>0.10497237569060774</v>
      </c>
      <c r="I65" s="47">
        <v>0.24861878453038674</v>
      </c>
      <c r="J65" s="47">
        <v>0.64640883977900554</v>
      </c>
      <c r="K65" s="47">
        <v>0.38674033149171272</v>
      </c>
      <c r="L65" s="47">
        <v>0.17679558011049726</v>
      </c>
      <c r="M65" s="49">
        <v>0.10497237569060774</v>
      </c>
      <c r="N65" s="174">
        <v>64.580171508860502</v>
      </c>
      <c r="O65" s="158">
        <v>0.27430264746548799</v>
      </c>
      <c r="P65" s="159">
        <v>8.7378663698170253E-2</v>
      </c>
    </row>
    <row r="66" spans="1:16" x14ac:dyDescent="0.25">
      <c r="A66" s="74" t="s">
        <v>137</v>
      </c>
      <c r="B66" s="75" t="s">
        <v>138</v>
      </c>
      <c r="C66" s="76" t="s">
        <v>31</v>
      </c>
      <c r="D66" s="101">
        <v>82</v>
      </c>
      <c r="E66" s="103">
        <v>76.747560975609758</v>
      </c>
      <c r="F66" s="104">
        <v>70.75</v>
      </c>
      <c r="G66" s="47" t="s">
        <v>878</v>
      </c>
      <c r="H66" s="47" t="s">
        <v>878</v>
      </c>
      <c r="I66" s="47">
        <v>0.13414634146341464</v>
      </c>
      <c r="J66" s="47">
        <v>0.5609756097560975</v>
      </c>
      <c r="K66" s="47">
        <v>0.58536585365853666</v>
      </c>
      <c r="L66" s="47">
        <v>0.3902439024390244</v>
      </c>
      <c r="M66" s="49">
        <v>0.3048780487804878</v>
      </c>
      <c r="N66" s="174">
        <v>74.122059164201133</v>
      </c>
      <c r="O66" s="158">
        <v>0.1580420636691463</v>
      </c>
      <c r="P66" s="159">
        <v>0.26318379483317411</v>
      </c>
    </row>
    <row r="67" spans="1:16" x14ac:dyDescent="0.25">
      <c r="A67" s="74" t="s">
        <v>139</v>
      </c>
      <c r="B67" s="75" t="s">
        <v>140</v>
      </c>
      <c r="C67" s="76" t="s">
        <v>69</v>
      </c>
      <c r="D67" s="101">
        <v>54</v>
      </c>
      <c r="E67" s="103">
        <v>67.675925925925924</v>
      </c>
      <c r="F67" s="104">
        <v>65</v>
      </c>
      <c r="G67" s="47" t="s">
        <v>878</v>
      </c>
      <c r="H67" s="47" t="s">
        <v>878</v>
      </c>
      <c r="I67" s="47">
        <v>0.2592592592592593</v>
      </c>
      <c r="J67" s="47">
        <v>0.59259259259259256</v>
      </c>
      <c r="K67" s="47">
        <v>0.37037037037037041</v>
      </c>
      <c r="L67" s="47">
        <v>0.2592592592592593</v>
      </c>
      <c r="M67" s="49">
        <v>0.14814814814814814</v>
      </c>
      <c r="N67" s="174">
        <v>67.574307777513383</v>
      </c>
      <c r="O67" s="158">
        <v>0.26846583355916698</v>
      </c>
      <c r="P67" s="159">
        <v>0.14919906831299926</v>
      </c>
    </row>
    <row r="68" spans="1:16" x14ac:dyDescent="0.25">
      <c r="A68" s="74" t="s">
        <v>141</v>
      </c>
      <c r="B68" s="75" t="s">
        <v>142</v>
      </c>
      <c r="C68" s="76" t="s">
        <v>31</v>
      </c>
      <c r="D68" s="101">
        <v>128</v>
      </c>
      <c r="E68" s="103">
        <v>70.57421875</v>
      </c>
      <c r="F68" s="104">
        <v>66</v>
      </c>
      <c r="G68" s="47">
        <v>4.6875E-2</v>
      </c>
      <c r="H68" s="47">
        <v>0.125</v>
      </c>
      <c r="I68" s="47">
        <v>0.21875</v>
      </c>
      <c r="J68" s="47">
        <v>0.6015625</v>
      </c>
      <c r="K68" s="47">
        <v>0.40625</v>
      </c>
      <c r="L68" s="47">
        <v>0.25</v>
      </c>
      <c r="M68" s="49">
        <v>0.1796875</v>
      </c>
      <c r="N68" s="174">
        <v>71.438435370432941</v>
      </c>
      <c r="O68" s="158">
        <v>0.19647854547430818</v>
      </c>
      <c r="P68" s="159">
        <v>0.1863330372967231</v>
      </c>
    </row>
    <row r="69" spans="1:16" x14ac:dyDescent="0.25">
      <c r="A69" s="74" t="s">
        <v>143</v>
      </c>
      <c r="B69" s="75" t="s">
        <v>144</v>
      </c>
      <c r="C69" s="76" t="s">
        <v>8</v>
      </c>
      <c r="D69" s="101">
        <v>99</v>
      </c>
      <c r="E69" s="103">
        <v>65.540404040404042</v>
      </c>
      <c r="F69" s="104">
        <v>62</v>
      </c>
      <c r="G69" s="47">
        <v>7.0707070707070704E-2</v>
      </c>
      <c r="H69" s="47">
        <v>0.20202020202020202</v>
      </c>
      <c r="I69" s="47">
        <v>0.38383838383838381</v>
      </c>
      <c r="J69" s="47">
        <v>0.46464646464646464</v>
      </c>
      <c r="K69" s="47">
        <v>0.34343434343434348</v>
      </c>
      <c r="L69" s="47">
        <v>0.24242424242424243</v>
      </c>
      <c r="M69" s="49">
        <v>0.15151515151515152</v>
      </c>
      <c r="N69" s="174">
        <v>66.25994482463625</v>
      </c>
      <c r="O69" s="158">
        <v>0.35973521714787099</v>
      </c>
      <c r="P69" s="159">
        <v>0.16461352049019315</v>
      </c>
    </row>
    <row r="70" spans="1:16" x14ac:dyDescent="0.25">
      <c r="A70" s="74" t="s">
        <v>145</v>
      </c>
      <c r="B70" s="75" t="s">
        <v>146</v>
      </c>
      <c r="C70" s="76" t="s">
        <v>31</v>
      </c>
      <c r="D70" s="101">
        <v>111</v>
      </c>
      <c r="E70" s="103">
        <v>61.73153153153153</v>
      </c>
      <c r="F70" s="104">
        <v>60</v>
      </c>
      <c r="G70" s="47">
        <v>9.00900900900901E-2</v>
      </c>
      <c r="H70" s="47">
        <v>0.24324324324324323</v>
      </c>
      <c r="I70" s="47">
        <v>0.38738738738738737</v>
      </c>
      <c r="J70" s="47">
        <v>0.54054054054054057</v>
      </c>
      <c r="K70" s="47">
        <v>0.2072072072072072</v>
      </c>
      <c r="L70" s="47">
        <v>0.11711711711711711</v>
      </c>
      <c r="M70" s="49">
        <v>7.2072072072072071E-2</v>
      </c>
      <c r="N70" s="174">
        <v>64.837369819907948</v>
      </c>
      <c r="O70" s="158">
        <v>0.32359628577843558</v>
      </c>
      <c r="P70" s="159">
        <v>0.11302585486524608</v>
      </c>
    </row>
    <row r="71" spans="1:16" x14ac:dyDescent="0.25">
      <c r="A71" s="74" t="s">
        <v>147</v>
      </c>
      <c r="B71" s="75" t="s">
        <v>148</v>
      </c>
      <c r="C71" s="76" t="s">
        <v>31</v>
      </c>
      <c r="D71" s="101">
        <v>162</v>
      </c>
      <c r="E71" s="103">
        <v>75.647601851851846</v>
      </c>
      <c r="F71" s="104">
        <v>70.5</v>
      </c>
      <c r="G71" s="47">
        <v>5.5555555555555552E-2</v>
      </c>
      <c r="H71" s="47">
        <v>0.11728395061728396</v>
      </c>
      <c r="I71" s="47">
        <v>0.16666666666666669</v>
      </c>
      <c r="J71" s="47">
        <v>0.5</v>
      </c>
      <c r="K71" s="47">
        <v>0.53703703703703698</v>
      </c>
      <c r="L71" s="47">
        <v>0.38888888888888884</v>
      </c>
      <c r="M71" s="49">
        <v>0.33333333333333337</v>
      </c>
      <c r="N71" s="174">
        <v>72.133755609255999</v>
      </c>
      <c r="O71" s="158">
        <v>0.20949914788789506</v>
      </c>
      <c r="P71" s="159">
        <v>0.23654860749241949</v>
      </c>
    </row>
    <row r="72" spans="1:16" x14ac:dyDescent="0.25">
      <c r="A72" s="74" t="s">
        <v>149</v>
      </c>
      <c r="B72" s="75" t="s">
        <v>150</v>
      </c>
      <c r="C72" s="76" t="s">
        <v>24</v>
      </c>
      <c r="D72" s="101">
        <v>250</v>
      </c>
      <c r="E72" s="103">
        <v>67.133322000000007</v>
      </c>
      <c r="F72" s="104">
        <v>65</v>
      </c>
      <c r="G72" s="47">
        <v>3.6000000000000004E-2</v>
      </c>
      <c r="H72" s="47">
        <v>8.8000000000000009E-2</v>
      </c>
      <c r="I72" s="47">
        <v>0.20800000000000002</v>
      </c>
      <c r="J72" s="47">
        <v>0.65599999999999992</v>
      </c>
      <c r="K72" s="47">
        <v>0.35200000000000004</v>
      </c>
      <c r="L72" s="47">
        <v>0.192</v>
      </c>
      <c r="M72" s="49">
        <v>0.13600000000000001</v>
      </c>
      <c r="N72" s="174">
        <v>66.07258638582735</v>
      </c>
      <c r="O72" s="158">
        <v>0.22766669948530782</v>
      </c>
      <c r="P72" s="159">
        <v>0.11960913528183006</v>
      </c>
    </row>
    <row r="73" spans="1:16" x14ac:dyDescent="0.25">
      <c r="A73" s="74" t="s">
        <v>151</v>
      </c>
      <c r="B73" s="75" t="s">
        <v>152</v>
      </c>
      <c r="C73" s="76" t="s">
        <v>5</v>
      </c>
      <c r="D73" s="101">
        <v>67</v>
      </c>
      <c r="E73" s="103">
        <v>71.28358208955224</v>
      </c>
      <c r="F73" s="104">
        <v>65</v>
      </c>
      <c r="G73" s="47" t="s">
        <v>878</v>
      </c>
      <c r="H73" s="47">
        <v>0.11940298507462688</v>
      </c>
      <c r="I73" s="47">
        <v>0.2537313432835821</v>
      </c>
      <c r="J73" s="47">
        <v>0.55223880597014929</v>
      </c>
      <c r="K73" s="47">
        <v>0.41791044776119407</v>
      </c>
      <c r="L73" s="47">
        <v>0.29850746268656719</v>
      </c>
      <c r="M73" s="49">
        <v>0.19402985074626866</v>
      </c>
      <c r="N73" s="174">
        <v>71.491314101352273</v>
      </c>
      <c r="O73" s="158">
        <v>0.24640386395618927</v>
      </c>
      <c r="P73" s="159">
        <v>0.19706522004288618</v>
      </c>
    </row>
    <row r="74" spans="1:16" x14ac:dyDescent="0.25">
      <c r="A74" s="74" t="s">
        <v>153</v>
      </c>
      <c r="B74" s="75" t="s">
        <v>154</v>
      </c>
      <c r="C74" s="76" t="s">
        <v>69</v>
      </c>
      <c r="D74" s="101">
        <v>258</v>
      </c>
      <c r="E74" s="103">
        <v>67.701550387596896</v>
      </c>
      <c r="F74" s="104">
        <v>64</v>
      </c>
      <c r="G74" s="47">
        <v>7.364341085271317E-2</v>
      </c>
      <c r="H74" s="47">
        <v>0.15116279069767441</v>
      </c>
      <c r="I74" s="47">
        <v>0.29844961240310075</v>
      </c>
      <c r="J74" s="47">
        <v>0.54651162790697672</v>
      </c>
      <c r="K74" s="47">
        <v>0.35271317829457366</v>
      </c>
      <c r="L74" s="47">
        <v>0.23255813953488372</v>
      </c>
      <c r="M74" s="49">
        <v>0.15503875968992248</v>
      </c>
      <c r="N74" s="174">
        <v>67.557316930987113</v>
      </c>
      <c r="O74" s="158">
        <v>0.29854228767951679</v>
      </c>
      <c r="P74" s="159">
        <v>0.14922386835512336</v>
      </c>
    </row>
    <row r="75" spans="1:16" x14ac:dyDescent="0.25">
      <c r="A75" s="74" t="s">
        <v>155</v>
      </c>
      <c r="B75" s="75" t="s">
        <v>156</v>
      </c>
      <c r="C75" s="76" t="s">
        <v>110</v>
      </c>
      <c r="D75" s="101">
        <v>178</v>
      </c>
      <c r="E75" s="103">
        <v>65.813132022471905</v>
      </c>
      <c r="F75" s="104">
        <v>63</v>
      </c>
      <c r="G75" s="47">
        <v>8.9887640449438214E-2</v>
      </c>
      <c r="H75" s="47">
        <v>0.17977528089887643</v>
      </c>
      <c r="I75" s="47">
        <v>0.29213483146067415</v>
      </c>
      <c r="J75" s="47">
        <v>0.5955056179775281</v>
      </c>
      <c r="K75" s="47">
        <v>0.34831460674157305</v>
      </c>
      <c r="L75" s="47">
        <v>0.1910112359550562</v>
      </c>
      <c r="M75" s="49">
        <v>0.11235955056179776</v>
      </c>
      <c r="N75" s="174">
        <v>66.438129285765271</v>
      </c>
      <c r="O75" s="158">
        <v>0.28077234627576808</v>
      </c>
      <c r="P75" s="159">
        <v>0.12141528415266205</v>
      </c>
    </row>
    <row r="76" spans="1:16" x14ac:dyDescent="0.25">
      <c r="A76" s="74" t="s">
        <v>157</v>
      </c>
      <c r="B76" s="75" t="s">
        <v>158</v>
      </c>
      <c r="C76" s="76" t="s">
        <v>69</v>
      </c>
      <c r="D76" s="101">
        <v>45</v>
      </c>
      <c r="E76" s="103">
        <v>67.711111111111109</v>
      </c>
      <c r="F76" s="104">
        <v>64</v>
      </c>
      <c r="G76" s="47">
        <v>0.13333333333333333</v>
      </c>
      <c r="H76" s="47">
        <v>0.15555555555555556</v>
      </c>
      <c r="I76" s="47">
        <v>0.31111111111111112</v>
      </c>
      <c r="J76" s="47">
        <v>0.48888888888888887</v>
      </c>
      <c r="K76" s="47">
        <v>0.4</v>
      </c>
      <c r="L76" s="47">
        <v>0.31111111111111112</v>
      </c>
      <c r="M76" s="49">
        <v>0.2</v>
      </c>
      <c r="N76" s="174">
        <v>62.806039018182616</v>
      </c>
      <c r="O76" s="158">
        <v>0.43109600246219082</v>
      </c>
      <c r="P76" s="159">
        <v>0.12222175934369604</v>
      </c>
    </row>
    <row r="77" spans="1:16" x14ac:dyDescent="0.25">
      <c r="A77" s="74" t="s">
        <v>159</v>
      </c>
      <c r="B77" s="77" t="s">
        <v>160</v>
      </c>
      <c r="C77" s="76" t="s">
        <v>8</v>
      </c>
      <c r="D77" s="101">
        <v>266</v>
      </c>
      <c r="E77" s="103">
        <v>65.87525717105261</v>
      </c>
      <c r="F77" s="104">
        <v>62.3005</v>
      </c>
      <c r="G77" s="47">
        <v>8.646616541353383E-2</v>
      </c>
      <c r="H77" s="47">
        <v>0.2030075187969925</v>
      </c>
      <c r="I77" s="47">
        <v>0.36466165413533835</v>
      </c>
      <c r="J77" s="47">
        <v>0.46616541353383462</v>
      </c>
      <c r="K77" s="47">
        <v>0.30827067669172936</v>
      </c>
      <c r="L77" s="47">
        <v>0.2067669172932331</v>
      </c>
      <c r="M77" s="49">
        <v>0.16917293233082706</v>
      </c>
      <c r="N77" s="174">
        <v>66.641511791909139</v>
      </c>
      <c r="O77" s="158">
        <v>0.34456789895659307</v>
      </c>
      <c r="P77" s="159">
        <v>0.17211741141137676</v>
      </c>
    </row>
    <row r="78" spans="1:16" x14ac:dyDescent="0.25">
      <c r="A78" s="74" t="s">
        <v>161</v>
      </c>
      <c r="B78" s="75" t="s">
        <v>162</v>
      </c>
      <c r="C78" s="76" t="s">
        <v>110</v>
      </c>
      <c r="D78" s="101">
        <v>77</v>
      </c>
      <c r="E78" s="103">
        <v>66.675324675324674</v>
      </c>
      <c r="F78" s="104">
        <v>60</v>
      </c>
      <c r="G78" s="47">
        <v>6.4935064935064929E-2</v>
      </c>
      <c r="H78" s="47">
        <v>0.2207792207792208</v>
      </c>
      <c r="I78" s="47">
        <v>0.32467532467532467</v>
      </c>
      <c r="J78" s="47">
        <v>0.53246753246753242</v>
      </c>
      <c r="K78" s="47">
        <v>0.25974025974025972</v>
      </c>
      <c r="L78" s="47">
        <v>0.20779220779220778</v>
      </c>
      <c r="M78" s="49">
        <v>0.14285714285714288</v>
      </c>
      <c r="N78" s="174">
        <v>66.226036353593798</v>
      </c>
      <c r="O78" s="158">
        <v>0.32354831430561881</v>
      </c>
      <c r="P78" s="159">
        <v>0.13328158445062152</v>
      </c>
    </row>
    <row r="79" spans="1:16" x14ac:dyDescent="0.25">
      <c r="A79" s="74" t="s">
        <v>163</v>
      </c>
      <c r="B79" s="75" t="s">
        <v>164</v>
      </c>
      <c r="C79" s="76" t="s">
        <v>11</v>
      </c>
      <c r="D79" s="101">
        <v>394</v>
      </c>
      <c r="E79" s="103">
        <v>67.420050761421322</v>
      </c>
      <c r="F79" s="104">
        <v>64</v>
      </c>
      <c r="G79" s="47">
        <v>8.3756345177664976E-2</v>
      </c>
      <c r="H79" s="47">
        <v>0.18274111675126903</v>
      </c>
      <c r="I79" s="47">
        <v>0.28426395939086296</v>
      </c>
      <c r="J79" s="47">
        <v>0.54822335025380708</v>
      </c>
      <c r="K79" s="47">
        <v>0.3604060913705584</v>
      </c>
      <c r="L79" s="47">
        <v>0.22081218274111675</v>
      </c>
      <c r="M79" s="49">
        <v>0.16751269035532995</v>
      </c>
      <c r="N79" s="174">
        <v>65.92435253266521</v>
      </c>
      <c r="O79" s="158">
        <v>0.30928354542591258</v>
      </c>
      <c r="P79" s="159">
        <v>0.13609289206415184</v>
      </c>
    </row>
    <row r="80" spans="1:16" x14ac:dyDescent="0.25">
      <c r="A80" s="74" t="s">
        <v>165</v>
      </c>
      <c r="B80" s="75" t="s">
        <v>166</v>
      </c>
      <c r="C80" s="76" t="s">
        <v>31</v>
      </c>
      <c r="D80" s="101">
        <v>160</v>
      </c>
      <c r="E80" s="103">
        <v>74.947993749999995</v>
      </c>
      <c r="F80" s="104">
        <v>72</v>
      </c>
      <c r="G80" s="47">
        <v>0.1</v>
      </c>
      <c r="H80" s="47">
        <v>0.13750000000000001</v>
      </c>
      <c r="I80" s="47">
        <v>0.21249999999999999</v>
      </c>
      <c r="J80" s="47">
        <v>0.5</v>
      </c>
      <c r="K80" s="47">
        <v>0.53125</v>
      </c>
      <c r="L80" s="47">
        <v>0.4</v>
      </c>
      <c r="M80" s="49">
        <v>0.28749999999999998</v>
      </c>
      <c r="N80" s="174">
        <v>73.48461943399532</v>
      </c>
      <c r="O80" s="158">
        <v>0.2226496572246589</v>
      </c>
      <c r="P80" s="159">
        <v>0.24181606024579697</v>
      </c>
    </row>
    <row r="81" spans="1:16" x14ac:dyDescent="0.25">
      <c r="A81" s="74" t="s">
        <v>167</v>
      </c>
      <c r="B81" s="75" t="s">
        <v>168</v>
      </c>
      <c r="C81" s="76" t="s">
        <v>24</v>
      </c>
      <c r="D81" s="101">
        <v>139</v>
      </c>
      <c r="E81" s="103">
        <v>70.298561151079141</v>
      </c>
      <c r="F81" s="104">
        <v>65.5</v>
      </c>
      <c r="G81" s="47">
        <v>0.10791366906474821</v>
      </c>
      <c r="H81" s="47">
        <v>0.15827338129496402</v>
      </c>
      <c r="I81" s="47">
        <v>0.23741007194244607</v>
      </c>
      <c r="J81" s="47">
        <v>0.53237410071942448</v>
      </c>
      <c r="K81" s="47">
        <v>0.41007194244604311</v>
      </c>
      <c r="L81" s="47">
        <v>0.31654676258992803</v>
      </c>
      <c r="M81" s="49">
        <v>0.23021582733812948</v>
      </c>
      <c r="N81" s="174">
        <v>71.105353814800978</v>
      </c>
      <c r="O81" s="158">
        <v>0.22772348600536016</v>
      </c>
      <c r="P81" s="159">
        <v>0.25460940623690448</v>
      </c>
    </row>
    <row r="82" spans="1:16" x14ac:dyDescent="0.25">
      <c r="A82" s="74" t="s">
        <v>169</v>
      </c>
      <c r="B82" s="75" t="s">
        <v>170</v>
      </c>
      <c r="C82" s="76" t="s">
        <v>11</v>
      </c>
      <c r="D82" s="101">
        <v>155</v>
      </c>
      <c r="E82" s="103">
        <v>73.609677419354838</v>
      </c>
      <c r="F82" s="104">
        <v>69</v>
      </c>
      <c r="G82" s="47">
        <v>3.870967741935484E-2</v>
      </c>
      <c r="H82" s="47">
        <v>5.8064516129032261E-2</v>
      </c>
      <c r="I82" s="47">
        <v>9.6774193548387094E-2</v>
      </c>
      <c r="J82" s="47">
        <v>0.67096774193548381</v>
      </c>
      <c r="K82" s="47">
        <v>0.50322580645161286</v>
      </c>
      <c r="L82" s="47">
        <v>0.31612903225806455</v>
      </c>
      <c r="M82" s="49">
        <v>0.23225806451612904</v>
      </c>
      <c r="N82" s="174">
        <v>72.075514728327619</v>
      </c>
      <c r="O82" s="158">
        <v>0.11199219934337526</v>
      </c>
      <c r="P82" s="159">
        <v>0.20458136991364928</v>
      </c>
    </row>
    <row r="83" spans="1:16" x14ac:dyDescent="0.25">
      <c r="A83" s="74" t="s">
        <v>171</v>
      </c>
      <c r="B83" s="75" t="s">
        <v>172</v>
      </c>
      <c r="C83" s="76" t="s">
        <v>24</v>
      </c>
      <c r="D83" s="101">
        <v>111</v>
      </c>
      <c r="E83" s="103">
        <v>74.378378378378372</v>
      </c>
      <c r="F83" s="104">
        <v>69</v>
      </c>
      <c r="G83" s="47" t="s">
        <v>878</v>
      </c>
      <c r="H83" s="47">
        <v>9.00900900900901E-2</v>
      </c>
      <c r="I83" s="47">
        <v>0.15315315315315314</v>
      </c>
      <c r="J83" s="47">
        <v>0.57657657657657657</v>
      </c>
      <c r="K83" s="47">
        <v>0.5135135135135136</v>
      </c>
      <c r="L83" s="47">
        <v>0.33333333333333337</v>
      </c>
      <c r="M83" s="49">
        <v>0.27027027027027029</v>
      </c>
      <c r="N83" s="174">
        <v>73.094748445217107</v>
      </c>
      <c r="O83" s="158">
        <v>0.16528689948377909</v>
      </c>
      <c r="P83" s="159">
        <v>0.23677393825985546</v>
      </c>
    </row>
    <row r="84" spans="1:16" x14ac:dyDescent="0.25">
      <c r="A84" s="74" t="s">
        <v>173</v>
      </c>
      <c r="B84" s="75" t="s">
        <v>174</v>
      </c>
      <c r="C84" s="76" t="s">
        <v>50</v>
      </c>
      <c r="D84" s="101">
        <v>104</v>
      </c>
      <c r="E84" s="103">
        <v>72.201442307692304</v>
      </c>
      <c r="F84" s="104">
        <v>67.75</v>
      </c>
      <c r="G84" s="47" t="s">
        <v>878</v>
      </c>
      <c r="H84" s="47">
        <v>8.6538461538461536E-2</v>
      </c>
      <c r="I84" s="47">
        <v>0.17307692307692307</v>
      </c>
      <c r="J84" s="47">
        <v>0.60576923076923084</v>
      </c>
      <c r="K84" s="47">
        <v>0.49038461538461542</v>
      </c>
      <c r="L84" s="47">
        <v>0.31730769230769229</v>
      </c>
      <c r="M84" s="49">
        <v>0.22115384615384617</v>
      </c>
      <c r="N84" s="174">
        <v>71.181447198423029</v>
      </c>
      <c r="O84" s="158">
        <v>0.17956741237616802</v>
      </c>
      <c r="P84" s="159">
        <v>0.18775796022697169</v>
      </c>
    </row>
    <row r="85" spans="1:16" x14ac:dyDescent="0.25">
      <c r="A85" s="74" t="s">
        <v>175</v>
      </c>
      <c r="B85" s="75" t="s">
        <v>176</v>
      </c>
      <c r="C85" s="76" t="s">
        <v>69</v>
      </c>
      <c r="D85" s="101">
        <v>282</v>
      </c>
      <c r="E85" s="103">
        <v>69.965359929078019</v>
      </c>
      <c r="F85" s="104">
        <v>66</v>
      </c>
      <c r="G85" s="47">
        <v>5.6737588652482268E-2</v>
      </c>
      <c r="H85" s="47">
        <v>0.13120567375886524</v>
      </c>
      <c r="I85" s="47">
        <v>0.24113475177304963</v>
      </c>
      <c r="J85" s="47">
        <v>0.57092198581560283</v>
      </c>
      <c r="K85" s="47">
        <v>0.42907801418439717</v>
      </c>
      <c r="L85" s="47">
        <v>0.2517730496453901</v>
      </c>
      <c r="M85" s="49">
        <v>0.18794326241134751</v>
      </c>
      <c r="N85" s="174">
        <v>68.155410778674494</v>
      </c>
      <c r="O85" s="158">
        <v>0.28551046646449324</v>
      </c>
      <c r="P85" s="159">
        <v>0.16180373841272164</v>
      </c>
    </row>
    <row r="86" spans="1:16" x14ac:dyDescent="0.25">
      <c r="A86" s="74" t="s">
        <v>177</v>
      </c>
      <c r="B86" s="75" t="s">
        <v>178</v>
      </c>
      <c r="C86" s="76" t="s">
        <v>21</v>
      </c>
      <c r="D86" s="101">
        <v>236</v>
      </c>
      <c r="E86" s="103">
        <v>66.254237288135599</v>
      </c>
      <c r="F86" s="104">
        <v>64.5</v>
      </c>
      <c r="G86" s="47">
        <v>0.10169491525423728</v>
      </c>
      <c r="H86" s="47">
        <v>0.1864406779661017</v>
      </c>
      <c r="I86" s="47">
        <v>0.30084745762711868</v>
      </c>
      <c r="J86" s="47">
        <v>0.56355932203389836</v>
      </c>
      <c r="K86" s="47">
        <v>0.3771186440677966</v>
      </c>
      <c r="L86" s="47">
        <v>0.19491525423728814</v>
      </c>
      <c r="M86" s="49">
        <v>0.13559322033898305</v>
      </c>
      <c r="N86" s="174">
        <v>66.938182307164055</v>
      </c>
      <c r="O86" s="158">
        <v>0.28735633124846649</v>
      </c>
      <c r="P86" s="159">
        <v>0.14213505120217962</v>
      </c>
    </row>
    <row r="87" spans="1:16" x14ac:dyDescent="0.25">
      <c r="A87" s="74" t="s">
        <v>179</v>
      </c>
      <c r="B87" s="75" t="s">
        <v>180</v>
      </c>
      <c r="C87" s="76" t="s">
        <v>24</v>
      </c>
      <c r="D87" s="101">
        <v>120</v>
      </c>
      <c r="E87" s="103">
        <v>65.711383333333345</v>
      </c>
      <c r="F87" s="104">
        <v>62.25</v>
      </c>
      <c r="G87" s="47">
        <v>8.3333333333333343E-2</v>
      </c>
      <c r="H87" s="47">
        <v>0.17499999999999999</v>
      </c>
      <c r="I87" s="47">
        <v>0.34166666666666662</v>
      </c>
      <c r="J87" s="47">
        <v>0.52500000000000002</v>
      </c>
      <c r="K87" s="47">
        <v>0.2583333333333333</v>
      </c>
      <c r="L87" s="47">
        <v>0.16666666666666669</v>
      </c>
      <c r="M87" s="49">
        <v>0.13333333333333333</v>
      </c>
      <c r="N87" s="174">
        <v>67.696183900546941</v>
      </c>
      <c r="O87" s="158">
        <v>0.32340906609128423</v>
      </c>
      <c r="P87" s="159">
        <v>0.14147044645958862</v>
      </c>
    </row>
    <row r="88" spans="1:16" x14ac:dyDescent="0.25">
      <c r="A88" s="74" t="s">
        <v>181</v>
      </c>
      <c r="B88" s="75" t="s">
        <v>182</v>
      </c>
      <c r="C88" s="76" t="s">
        <v>69</v>
      </c>
      <c r="D88" s="101">
        <v>60</v>
      </c>
      <c r="E88" s="103">
        <v>68.794032558333342</v>
      </c>
      <c r="F88" s="104">
        <v>68</v>
      </c>
      <c r="G88" s="47" t="s">
        <v>878</v>
      </c>
      <c r="H88" s="47">
        <v>0.1</v>
      </c>
      <c r="I88" s="47">
        <v>0.18333333333333332</v>
      </c>
      <c r="J88" s="47">
        <v>0.7</v>
      </c>
      <c r="K88" s="47">
        <v>0.46666666666666662</v>
      </c>
      <c r="L88" s="47">
        <v>0.25</v>
      </c>
      <c r="M88" s="49">
        <v>0.11666666666666665</v>
      </c>
      <c r="N88" s="174">
        <v>70.205915181349127</v>
      </c>
      <c r="O88" s="158">
        <v>0.17132784536721946</v>
      </c>
      <c r="P88" s="159">
        <v>0.14930430711734607</v>
      </c>
    </row>
    <row r="89" spans="1:16" x14ac:dyDescent="0.25">
      <c r="A89" s="74" t="s">
        <v>183</v>
      </c>
      <c r="B89" s="75" t="s">
        <v>184</v>
      </c>
      <c r="C89" s="76" t="s">
        <v>11</v>
      </c>
      <c r="D89" s="101">
        <v>83</v>
      </c>
      <c r="E89" s="103">
        <v>67.338084481927737</v>
      </c>
      <c r="F89" s="104">
        <v>65.032999999999987</v>
      </c>
      <c r="G89" s="47">
        <v>8.4337349397590355E-2</v>
      </c>
      <c r="H89" s="47">
        <v>0.13253012048192769</v>
      </c>
      <c r="I89" s="47">
        <v>0.26506024096385539</v>
      </c>
      <c r="J89" s="47">
        <v>0.59036144578313254</v>
      </c>
      <c r="K89" s="47">
        <v>0.3493975903614458</v>
      </c>
      <c r="L89" s="47">
        <v>0.21686746987951808</v>
      </c>
      <c r="M89" s="49">
        <v>0.14457831325301204</v>
      </c>
      <c r="N89" s="174">
        <v>66.485537378521997</v>
      </c>
      <c r="O89" s="158">
        <v>0.28310417072579896</v>
      </c>
      <c r="P89" s="159">
        <v>0.12736500246765586</v>
      </c>
    </row>
    <row r="90" spans="1:16" x14ac:dyDescent="0.25">
      <c r="A90" s="74" t="s">
        <v>185</v>
      </c>
      <c r="B90" s="75" t="s">
        <v>186</v>
      </c>
      <c r="C90" s="76" t="s">
        <v>5</v>
      </c>
      <c r="D90" s="101">
        <v>187</v>
      </c>
      <c r="E90" s="103">
        <v>68.921550802139038</v>
      </c>
      <c r="F90" s="104">
        <v>64</v>
      </c>
      <c r="G90" s="47">
        <v>4.2780748663101609E-2</v>
      </c>
      <c r="H90" s="47">
        <v>0.13903743315508021</v>
      </c>
      <c r="I90" s="47">
        <v>0.21390374331550802</v>
      </c>
      <c r="J90" s="47">
        <v>0.5935828877005348</v>
      </c>
      <c r="K90" s="47">
        <v>0.35828877005347592</v>
      </c>
      <c r="L90" s="47">
        <v>0.25133689839572193</v>
      </c>
      <c r="M90" s="49">
        <v>0.19251336898395721</v>
      </c>
      <c r="N90" s="174">
        <v>69.171543291532913</v>
      </c>
      <c r="O90" s="158">
        <v>0.22616209728667847</v>
      </c>
      <c r="P90" s="159">
        <v>0.18980362969532893</v>
      </c>
    </row>
    <row r="91" spans="1:16" x14ac:dyDescent="0.25">
      <c r="A91" s="74" t="s">
        <v>187</v>
      </c>
      <c r="B91" s="75" t="s">
        <v>188</v>
      </c>
      <c r="C91" s="76" t="s">
        <v>11</v>
      </c>
      <c r="D91" s="101">
        <v>154</v>
      </c>
      <c r="E91" s="103">
        <v>68.272727272727266</v>
      </c>
      <c r="F91" s="104">
        <v>67</v>
      </c>
      <c r="G91" s="47">
        <v>9.0909090909090912E-2</v>
      </c>
      <c r="H91" s="47">
        <v>0.13636363636363635</v>
      </c>
      <c r="I91" s="47">
        <v>0.21428571428571427</v>
      </c>
      <c r="J91" s="47">
        <v>0.60389610389610393</v>
      </c>
      <c r="K91" s="47">
        <v>0.42857142857142855</v>
      </c>
      <c r="L91" s="47">
        <v>0.25324675324675328</v>
      </c>
      <c r="M91" s="49">
        <v>0.18181818181818182</v>
      </c>
      <c r="N91" s="174">
        <v>70.204514520381707</v>
      </c>
      <c r="O91" s="158">
        <v>0.1898411252506686</v>
      </c>
      <c r="P91" s="159">
        <v>0.2148498403030204</v>
      </c>
    </row>
    <row r="92" spans="1:16" x14ac:dyDescent="0.25">
      <c r="A92" s="74" t="s">
        <v>189</v>
      </c>
      <c r="B92" s="75" t="s">
        <v>190</v>
      </c>
      <c r="C92" s="76" t="s">
        <v>31</v>
      </c>
      <c r="D92" s="101">
        <v>112</v>
      </c>
      <c r="E92" s="103">
        <v>69.294642857142861</v>
      </c>
      <c r="F92" s="104">
        <v>63.5</v>
      </c>
      <c r="G92" s="47">
        <v>9.8214285714285712E-2</v>
      </c>
      <c r="H92" s="47">
        <v>0.17857142857142858</v>
      </c>
      <c r="I92" s="47">
        <v>0.28571428571428575</v>
      </c>
      <c r="J92" s="47">
        <v>0.5267857142857143</v>
      </c>
      <c r="K92" s="47">
        <v>0.39285714285714285</v>
      </c>
      <c r="L92" s="47">
        <v>0.23214285714285715</v>
      </c>
      <c r="M92" s="49">
        <v>0.1875</v>
      </c>
      <c r="N92" s="174">
        <v>66.522542909890745</v>
      </c>
      <c r="O92" s="158">
        <v>0.34224795863403462</v>
      </c>
      <c r="P92" s="159">
        <v>0.14103819729982756</v>
      </c>
    </row>
    <row r="93" spans="1:16" x14ac:dyDescent="0.25">
      <c r="A93" s="74" t="s">
        <v>191</v>
      </c>
      <c r="B93" s="75" t="s">
        <v>192</v>
      </c>
      <c r="C93" s="76" t="s">
        <v>31</v>
      </c>
      <c r="D93" s="101">
        <v>118</v>
      </c>
      <c r="E93" s="103">
        <v>63.92969304661014</v>
      </c>
      <c r="F93" s="104">
        <v>62.573750000000004</v>
      </c>
      <c r="G93" s="47">
        <v>7.6271186440677971E-2</v>
      </c>
      <c r="H93" s="47">
        <v>0.13559322033898305</v>
      </c>
      <c r="I93" s="47">
        <v>0.32203389830508478</v>
      </c>
      <c r="J93" s="47">
        <v>0.5847457627118644</v>
      </c>
      <c r="K93" s="47">
        <v>0.22033898305084748</v>
      </c>
      <c r="L93" s="47">
        <v>0.15254237288135594</v>
      </c>
      <c r="M93" s="49">
        <v>9.3220338983050849E-2</v>
      </c>
      <c r="N93" s="174">
        <v>66.906416087321162</v>
      </c>
      <c r="O93" s="158">
        <v>0.27493401358573066</v>
      </c>
      <c r="P93" s="159">
        <v>0.14727676483872187</v>
      </c>
    </row>
    <row r="94" spans="1:16" x14ac:dyDescent="0.25">
      <c r="A94" s="74" t="s">
        <v>193</v>
      </c>
      <c r="B94" s="75" t="s">
        <v>194</v>
      </c>
      <c r="C94" s="76" t="s">
        <v>50</v>
      </c>
      <c r="D94" s="101">
        <v>118</v>
      </c>
      <c r="E94" s="103">
        <v>65.275423728813564</v>
      </c>
      <c r="F94" s="104">
        <v>63.75</v>
      </c>
      <c r="G94" s="47">
        <v>5.084745762711864E-2</v>
      </c>
      <c r="H94" s="47">
        <v>0.13559322033898305</v>
      </c>
      <c r="I94" s="47">
        <v>0.26271186440677963</v>
      </c>
      <c r="J94" s="47">
        <v>0.57627118644067798</v>
      </c>
      <c r="K94" s="47">
        <v>0.3135593220338983</v>
      </c>
      <c r="L94" s="47">
        <v>0.16949152542372883</v>
      </c>
      <c r="M94" s="49">
        <v>0.16101694915254239</v>
      </c>
      <c r="N94" s="174">
        <v>66.152350822975706</v>
      </c>
      <c r="O94" s="158">
        <v>0.25161830193703183</v>
      </c>
      <c r="P94" s="159">
        <v>0.1780581676778008</v>
      </c>
    </row>
    <row r="95" spans="1:16" x14ac:dyDescent="0.25">
      <c r="A95" s="74" t="s">
        <v>195</v>
      </c>
      <c r="B95" s="75" t="s">
        <v>196</v>
      </c>
      <c r="C95" s="76" t="s">
        <v>69</v>
      </c>
      <c r="D95" s="101">
        <v>85</v>
      </c>
      <c r="E95" s="103">
        <v>71.811764705882354</v>
      </c>
      <c r="F95" s="104">
        <v>68</v>
      </c>
      <c r="G95" s="47" t="s">
        <v>878</v>
      </c>
      <c r="H95" s="47">
        <v>7.0588235294117646E-2</v>
      </c>
      <c r="I95" s="47">
        <v>0.11764705882352942</v>
      </c>
      <c r="J95" s="47">
        <v>0.67058823529411771</v>
      </c>
      <c r="K95" s="47">
        <v>0.4705882352941177</v>
      </c>
      <c r="L95" s="47">
        <v>0.27058823529411763</v>
      </c>
      <c r="M95" s="49">
        <v>0.21176470588235294</v>
      </c>
      <c r="N95" s="174">
        <v>70.252627638467843</v>
      </c>
      <c r="O95" s="158">
        <v>0.12972271386202194</v>
      </c>
      <c r="P95" s="159">
        <v>0.18144150892440009</v>
      </c>
    </row>
    <row r="96" spans="1:16" x14ac:dyDescent="0.25">
      <c r="A96" s="74" t="s">
        <v>197</v>
      </c>
      <c r="B96" s="75" t="s">
        <v>198</v>
      </c>
      <c r="C96" s="76" t="s">
        <v>69</v>
      </c>
      <c r="D96" s="101">
        <v>197</v>
      </c>
      <c r="E96" s="103">
        <v>65.982233502538065</v>
      </c>
      <c r="F96" s="104">
        <v>65</v>
      </c>
      <c r="G96" s="47">
        <v>6.091370558375634E-2</v>
      </c>
      <c r="H96" s="47">
        <v>0.13197969543147209</v>
      </c>
      <c r="I96" s="47">
        <v>0.26903553299492389</v>
      </c>
      <c r="J96" s="47">
        <v>0.6091370558375635</v>
      </c>
      <c r="K96" s="47">
        <v>0.39593908629441621</v>
      </c>
      <c r="L96" s="47">
        <v>0.18274111675126903</v>
      </c>
      <c r="M96" s="49">
        <v>0.12182741116751268</v>
      </c>
      <c r="N96" s="174">
        <v>65.512187208799745</v>
      </c>
      <c r="O96" s="158">
        <v>0.27616092624943461</v>
      </c>
      <c r="P96" s="159">
        <v>0.11261104139519718</v>
      </c>
    </row>
    <row r="97" spans="1:16" x14ac:dyDescent="0.25">
      <c r="A97" s="74" t="s">
        <v>200</v>
      </c>
      <c r="B97" s="75" t="s">
        <v>201</v>
      </c>
      <c r="C97" s="76" t="s">
        <v>31</v>
      </c>
      <c r="D97" s="101">
        <v>265</v>
      </c>
      <c r="E97" s="103">
        <v>68.16203567358491</v>
      </c>
      <c r="F97" s="104">
        <v>64.5</v>
      </c>
      <c r="G97" s="47">
        <v>9.4339622641509441E-2</v>
      </c>
      <c r="H97" s="47">
        <v>0.1811320754716981</v>
      </c>
      <c r="I97" s="47">
        <v>0.29433962264150942</v>
      </c>
      <c r="J97" s="47">
        <v>0.52075471698113207</v>
      </c>
      <c r="K97" s="47">
        <v>0.36981132075471701</v>
      </c>
      <c r="L97" s="47">
        <v>0.24528301886792453</v>
      </c>
      <c r="M97" s="49">
        <v>0.18490566037735851</v>
      </c>
      <c r="N97" s="174">
        <v>67.892765346891508</v>
      </c>
      <c r="O97" s="158">
        <v>0.29104618246923336</v>
      </c>
      <c r="P97" s="159">
        <v>0.16835160803676785</v>
      </c>
    </row>
    <row r="98" spans="1:16" x14ac:dyDescent="0.25">
      <c r="A98" s="74" t="s">
        <v>202</v>
      </c>
      <c r="B98" s="75" t="s">
        <v>203</v>
      </c>
      <c r="C98" s="76" t="s">
        <v>8</v>
      </c>
      <c r="D98" s="101">
        <v>119</v>
      </c>
      <c r="E98" s="103">
        <v>71.457635630252113</v>
      </c>
      <c r="F98" s="104">
        <v>67.765500000000003</v>
      </c>
      <c r="G98" s="47" t="s">
        <v>878</v>
      </c>
      <c r="H98" s="47">
        <v>8.4033613445378158E-2</v>
      </c>
      <c r="I98" s="47">
        <v>0.21008403361344538</v>
      </c>
      <c r="J98" s="47">
        <v>0.58823529411764708</v>
      </c>
      <c r="K98" s="47">
        <v>0.45378151260504201</v>
      </c>
      <c r="L98" s="47">
        <v>0.30252100840336132</v>
      </c>
      <c r="M98" s="49">
        <v>0.20168067226890757</v>
      </c>
      <c r="N98" s="174">
        <v>70.516231262144473</v>
      </c>
      <c r="O98" s="158">
        <v>0.21889085339771952</v>
      </c>
      <c r="P98" s="159">
        <v>0.17757894126904344</v>
      </c>
    </row>
    <row r="99" spans="1:16" x14ac:dyDescent="0.25">
      <c r="A99" s="74" t="s">
        <v>204</v>
      </c>
      <c r="B99" s="75" t="s">
        <v>205</v>
      </c>
      <c r="C99" s="76" t="s">
        <v>14</v>
      </c>
      <c r="D99" s="101">
        <v>69</v>
      </c>
      <c r="E99" s="103">
        <v>64.601449275362313</v>
      </c>
      <c r="F99" s="104">
        <v>64</v>
      </c>
      <c r="G99" s="47">
        <v>8.6956521739130432E-2</v>
      </c>
      <c r="H99" s="47">
        <v>0.20289855072463769</v>
      </c>
      <c r="I99" s="47">
        <v>0.27536231884057971</v>
      </c>
      <c r="J99" s="47">
        <v>0.62318840579710144</v>
      </c>
      <c r="K99" s="47">
        <v>0.33333333333333337</v>
      </c>
      <c r="L99" s="47">
        <v>0.17391304347826086</v>
      </c>
      <c r="M99" s="49">
        <v>0.10144927536231885</v>
      </c>
      <c r="N99" s="174">
        <v>65.63557012258822</v>
      </c>
      <c r="O99" s="158">
        <v>0.26997727743803934</v>
      </c>
      <c r="P99" s="159">
        <v>0.12568426862384613</v>
      </c>
    </row>
    <row r="100" spans="1:16" x14ac:dyDescent="0.25">
      <c r="A100" s="74" t="s">
        <v>206</v>
      </c>
      <c r="B100" s="75" t="s">
        <v>207</v>
      </c>
      <c r="C100" s="76" t="s">
        <v>11</v>
      </c>
      <c r="D100" s="101">
        <v>74</v>
      </c>
      <c r="E100" s="103">
        <v>70.202702702702709</v>
      </c>
      <c r="F100" s="104">
        <v>66.5</v>
      </c>
      <c r="G100" s="47">
        <v>8.1081081081081086E-2</v>
      </c>
      <c r="H100" s="47">
        <v>0.13513513513513514</v>
      </c>
      <c r="I100" s="47">
        <v>0.28378378378378377</v>
      </c>
      <c r="J100" s="47">
        <v>0.5</v>
      </c>
      <c r="K100" s="47">
        <v>0.44594594594594594</v>
      </c>
      <c r="L100" s="47">
        <v>0.3108108108108108</v>
      </c>
      <c r="M100" s="49">
        <v>0.2162162162162162</v>
      </c>
      <c r="N100" s="174">
        <v>72.669024758249151</v>
      </c>
      <c r="O100" s="158">
        <v>0.23939170057857165</v>
      </c>
      <c r="P100" s="159">
        <v>0.28043976579708363</v>
      </c>
    </row>
    <row r="101" spans="1:16" x14ac:dyDescent="0.25">
      <c r="A101" s="74" t="s">
        <v>208</v>
      </c>
      <c r="B101" s="75" t="s">
        <v>209</v>
      </c>
      <c r="C101" s="76" t="s">
        <v>31</v>
      </c>
      <c r="D101" s="101">
        <v>153</v>
      </c>
      <c r="E101" s="103">
        <v>69.965601843137222</v>
      </c>
      <c r="F101" s="104">
        <v>67.218453499999995</v>
      </c>
      <c r="G101" s="47">
        <v>6.535947712418301E-2</v>
      </c>
      <c r="H101" s="47">
        <v>0.1372549019607843</v>
      </c>
      <c r="I101" s="47">
        <v>0.25490196078431371</v>
      </c>
      <c r="J101" s="47">
        <v>0.5163398692810458</v>
      </c>
      <c r="K101" s="47">
        <v>0.43137254901960786</v>
      </c>
      <c r="L101" s="47">
        <v>0.28104575163398693</v>
      </c>
      <c r="M101" s="49">
        <v>0.22875816993464052</v>
      </c>
      <c r="N101" s="174">
        <v>69.258757496846442</v>
      </c>
      <c r="O101" s="158">
        <v>0.27307213233509264</v>
      </c>
      <c r="P101" s="159">
        <v>0.226121219115895</v>
      </c>
    </row>
    <row r="102" spans="1:16" x14ac:dyDescent="0.25">
      <c r="A102" s="74" t="s">
        <v>210</v>
      </c>
      <c r="B102" s="75" t="s">
        <v>211</v>
      </c>
      <c r="C102" s="76" t="s">
        <v>8</v>
      </c>
      <c r="D102" s="101">
        <v>212</v>
      </c>
      <c r="E102" s="103">
        <v>70.908113207547174</v>
      </c>
      <c r="F102" s="104">
        <v>67</v>
      </c>
      <c r="G102" s="47">
        <v>8.0188679245283015E-2</v>
      </c>
      <c r="H102" s="47">
        <v>0.14150943396226415</v>
      </c>
      <c r="I102" s="47">
        <v>0.19339622641509432</v>
      </c>
      <c r="J102" s="47">
        <v>0.56132075471698117</v>
      </c>
      <c r="K102" s="47">
        <v>0.46698113207547165</v>
      </c>
      <c r="L102" s="47">
        <v>0.31603773584905659</v>
      </c>
      <c r="M102" s="49">
        <v>0.24528301886792453</v>
      </c>
      <c r="N102" s="174">
        <v>71.284214975193251</v>
      </c>
      <c r="O102" s="158">
        <v>0.1903391244397282</v>
      </c>
      <c r="P102" s="159">
        <v>0.25486259476726458</v>
      </c>
    </row>
    <row r="103" spans="1:16" x14ac:dyDescent="0.25">
      <c r="A103" s="74" t="s">
        <v>212</v>
      </c>
      <c r="B103" s="75" t="s">
        <v>213</v>
      </c>
      <c r="C103" s="76" t="s">
        <v>5</v>
      </c>
      <c r="D103" s="101">
        <v>99</v>
      </c>
      <c r="E103" s="103">
        <v>68.595959595959599</v>
      </c>
      <c r="F103" s="104">
        <v>65</v>
      </c>
      <c r="G103" s="47">
        <v>5.0505050505050504E-2</v>
      </c>
      <c r="H103" s="47">
        <v>0.17171717171717174</v>
      </c>
      <c r="I103" s="47">
        <v>0.28282828282828282</v>
      </c>
      <c r="J103" s="47">
        <v>0.53535353535353536</v>
      </c>
      <c r="K103" s="47">
        <v>0.38383838383838381</v>
      </c>
      <c r="L103" s="47">
        <v>0.25252525252525254</v>
      </c>
      <c r="M103" s="49">
        <v>0.18181818181818182</v>
      </c>
      <c r="N103" s="174">
        <v>68.309941083981315</v>
      </c>
      <c r="O103" s="158">
        <v>0.28882683354820421</v>
      </c>
      <c r="P103" s="159">
        <v>0.17332862057009638</v>
      </c>
    </row>
    <row r="104" spans="1:16" x14ac:dyDescent="0.25">
      <c r="A104" s="74" t="s">
        <v>214</v>
      </c>
      <c r="B104" s="75" t="s">
        <v>215</v>
      </c>
      <c r="C104" s="76" t="s">
        <v>50</v>
      </c>
      <c r="D104" s="101">
        <v>126</v>
      </c>
      <c r="E104" s="103">
        <v>66.306396825396817</v>
      </c>
      <c r="F104" s="104">
        <v>65</v>
      </c>
      <c r="G104" s="47">
        <v>6.3492063492063489E-2</v>
      </c>
      <c r="H104" s="47">
        <v>0.15873015873015872</v>
      </c>
      <c r="I104" s="47">
        <v>0.29365079365079366</v>
      </c>
      <c r="J104" s="47">
        <v>0.57936507936507942</v>
      </c>
      <c r="K104" s="47">
        <v>0.38095238095238093</v>
      </c>
      <c r="L104" s="47">
        <v>0.17460317460317459</v>
      </c>
      <c r="M104" s="49">
        <v>0.12698412698412698</v>
      </c>
      <c r="N104" s="174">
        <v>66.41583093341815</v>
      </c>
      <c r="O104" s="158">
        <v>0.29856889128102893</v>
      </c>
      <c r="P104" s="159">
        <v>0.12687120274879607</v>
      </c>
    </row>
    <row r="105" spans="1:16" x14ac:dyDescent="0.25">
      <c r="A105" s="74" t="s">
        <v>216</v>
      </c>
      <c r="B105" s="75" t="s">
        <v>217</v>
      </c>
      <c r="C105" s="76" t="s">
        <v>24</v>
      </c>
      <c r="D105" s="101">
        <v>38</v>
      </c>
      <c r="E105" s="103">
        <v>73.46052631578948</v>
      </c>
      <c r="F105" s="104">
        <v>68.25</v>
      </c>
      <c r="G105" s="47">
        <v>0</v>
      </c>
      <c r="H105" s="47" t="s">
        <v>878</v>
      </c>
      <c r="I105" s="47" t="s">
        <v>878</v>
      </c>
      <c r="J105" s="47">
        <v>0.60526315789473684</v>
      </c>
      <c r="K105" s="47">
        <v>0.47368421052631582</v>
      </c>
      <c r="L105" s="47">
        <v>0.31578947368421051</v>
      </c>
      <c r="M105" s="49">
        <v>0.28947368421052633</v>
      </c>
      <c r="N105" s="174">
        <v>72.741950592431067</v>
      </c>
      <c r="O105" s="158">
        <v>0.11205874817482464</v>
      </c>
      <c r="P105" s="159">
        <v>0.26766794799340143</v>
      </c>
    </row>
    <row r="106" spans="1:16" x14ac:dyDescent="0.25">
      <c r="A106" s="74" t="s">
        <v>218</v>
      </c>
      <c r="B106" s="75" t="s">
        <v>219</v>
      </c>
      <c r="C106" s="76" t="s">
        <v>31</v>
      </c>
      <c r="D106" s="101">
        <v>183</v>
      </c>
      <c r="E106" s="103">
        <v>66.240437158469945</v>
      </c>
      <c r="F106" s="104">
        <v>63.5</v>
      </c>
      <c r="G106" s="47">
        <v>7.650273224043716E-2</v>
      </c>
      <c r="H106" s="47">
        <v>0.13661202185792351</v>
      </c>
      <c r="I106" s="47">
        <v>0.27868852459016397</v>
      </c>
      <c r="J106" s="47">
        <v>0.59562841530054644</v>
      </c>
      <c r="K106" s="47">
        <v>0.33333333333333337</v>
      </c>
      <c r="L106" s="47">
        <v>0.18032786885245902</v>
      </c>
      <c r="M106" s="49">
        <v>0.12568306010928962</v>
      </c>
      <c r="N106" s="174">
        <v>66.37263715779774</v>
      </c>
      <c r="O106" s="158">
        <v>0.26558472483748802</v>
      </c>
      <c r="P106" s="159">
        <v>0.12504097270890266</v>
      </c>
    </row>
    <row r="107" spans="1:16" x14ac:dyDescent="0.25">
      <c r="A107" s="74" t="s">
        <v>220</v>
      </c>
      <c r="B107" s="75" t="s">
        <v>221</v>
      </c>
      <c r="C107" s="76" t="s">
        <v>24</v>
      </c>
      <c r="D107" s="101">
        <v>221</v>
      </c>
      <c r="E107" s="103">
        <v>73.268158371040712</v>
      </c>
      <c r="F107" s="104">
        <v>69</v>
      </c>
      <c r="G107" s="47">
        <v>4.0723981900452483E-2</v>
      </c>
      <c r="H107" s="47">
        <v>9.5022624434389136E-2</v>
      </c>
      <c r="I107" s="47">
        <v>0.18099547511312217</v>
      </c>
      <c r="J107" s="47">
        <v>0.56108597285067874</v>
      </c>
      <c r="K107" s="47">
        <v>0.52036199095022628</v>
      </c>
      <c r="L107" s="47">
        <v>0.33936651583710409</v>
      </c>
      <c r="M107" s="49">
        <v>0.25791855203619912</v>
      </c>
      <c r="N107" s="174">
        <v>69.531367296677232</v>
      </c>
      <c r="O107" s="158">
        <v>0.2445201652959447</v>
      </c>
      <c r="P107" s="159">
        <v>0.18697309170865112</v>
      </c>
    </row>
    <row r="108" spans="1:16" x14ac:dyDescent="0.25">
      <c r="A108" s="74" t="s">
        <v>222</v>
      </c>
      <c r="B108" s="75" t="s">
        <v>223</v>
      </c>
      <c r="C108" s="76" t="s">
        <v>110</v>
      </c>
      <c r="D108" s="101">
        <v>159</v>
      </c>
      <c r="E108" s="103">
        <v>66.811320754716988</v>
      </c>
      <c r="F108" s="104">
        <v>64</v>
      </c>
      <c r="G108" s="47">
        <v>7.5471698113207544E-2</v>
      </c>
      <c r="H108" s="47">
        <v>0.13836477987421383</v>
      </c>
      <c r="I108" s="47">
        <v>0.27672955974842767</v>
      </c>
      <c r="J108" s="47">
        <v>0.58490566037735847</v>
      </c>
      <c r="K108" s="47">
        <v>0.339622641509434</v>
      </c>
      <c r="L108" s="47">
        <v>0.1761006289308176</v>
      </c>
      <c r="M108" s="49">
        <v>0.13836477987421383</v>
      </c>
      <c r="N108" s="174">
        <v>70.288177203422734</v>
      </c>
      <c r="O108" s="158">
        <v>0.26169972926363555</v>
      </c>
      <c r="P108" s="159">
        <v>0.16063316253517371</v>
      </c>
    </row>
    <row r="109" spans="1:16" x14ac:dyDescent="0.25">
      <c r="A109" s="74" t="s">
        <v>224</v>
      </c>
      <c r="B109" s="75" t="s">
        <v>225</v>
      </c>
      <c r="C109" s="76" t="s">
        <v>69</v>
      </c>
      <c r="D109" s="101">
        <v>82</v>
      </c>
      <c r="E109" s="103">
        <v>65.573170731707322</v>
      </c>
      <c r="F109" s="104">
        <v>63</v>
      </c>
      <c r="G109" s="47" t="s">
        <v>878</v>
      </c>
      <c r="H109" s="47">
        <v>0.17073170731707318</v>
      </c>
      <c r="I109" s="47">
        <v>0.23170731707317074</v>
      </c>
      <c r="J109" s="47">
        <v>0.64634146341463417</v>
      </c>
      <c r="K109" s="47">
        <v>0.24390243902439024</v>
      </c>
      <c r="L109" s="47">
        <v>0.15853658536585366</v>
      </c>
      <c r="M109" s="49">
        <v>0.12195121951219512</v>
      </c>
      <c r="N109" s="174">
        <v>68.561136928334008</v>
      </c>
      <c r="O109" s="158">
        <v>0.19589778872995037</v>
      </c>
      <c r="P109" s="159">
        <v>0.17303555670582757</v>
      </c>
    </row>
    <row r="110" spans="1:16" x14ac:dyDescent="0.25">
      <c r="A110" s="74" t="s">
        <v>226</v>
      </c>
      <c r="B110" s="75" t="s">
        <v>227</v>
      </c>
      <c r="C110" s="76" t="s">
        <v>110</v>
      </c>
      <c r="D110" s="101">
        <v>442</v>
      </c>
      <c r="E110" s="103">
        <v>71.559954751131215</v>
      </c>
      <c r="F110" s="104">
        <v>68</v>
      </c>
      <c r="G110" s="47">
        <v>4.0723981900452483E-2</v>
      </c>
      <c r="H110" s="47">
        <v>0.1244343891402715</v>
      </c>
      <c r="I110" s="47">
        <v>0.19457013574660631</v>
      </c>
      <c r="J110" s="47">
        <v>0.56334841628959276</v>
      </c>
      <c r="K110" s="47">
        <v>0.49095022624434392</v>
      </c>
      <c r="L110" s="47">
        <v>0.31674208144796379</v>
      </c>
      <c r="M110" s="49">
        <v>0.24208144796380091</v>
      </c>
      <c r="N110" s="174">
        <v>71.821036326223378</v>
      </c>
      <c r="O110" s="158">
        <v>0.19359049412241139</v>
      </c>
      <c r="P110" s="159">
        <v>0.24567777396391605</v>
      </c>
    </row>
    <row r="111" spans="1:16" x14ac:dyDescent="0.25">
      <c r="A111" s="74" t="s">
        <v>228</v>
      </c>
      <c r="B111" s="75" t="s">
        <v>229</v>
      </c>
      <c r="C111" s="76" t="s">
        <v>24</v>
      </c>
      <c r="D111" s="101">
        <v>75</v>
      </c>
      <c r="E111" s="103">
        <v>73.739999999999995</v>
      </c>
      <c r="F111" s="104">
        <v>68.5</v>
      </c>
      <c r="G111" s="47">
        <v>9.3333333333333338E-2</v>
      </c>
      <c r="H111" s="47">
        <v>0.16</v>
      </c>
      <c r="I111" s="47">
        <v>0.21333333333333332</v>
      </c>
      <c r="J111" s="47">
        <v>0.44</v>
      </c>
      <c r="K111" s="47">
        <v>0.49333333333333335</v>
      </c>
      <c r="L111" s="47">
        <v>0.42666666666666664</v>
      </c>
      <c r="M111" s="49">
        <v>0.34666666666666662</v>
      </c>
      <c r="N111" s="174">
        <v>74.532615106373242</v>
      </c>
      <c r="O111" s="158">
        <v>0.2049738984443269</v>
      </c>
      <c r="P111" s="159">
        <v>0.40181435208671501</v>
      </c>
    </row>
    <row r="112" spans="1:16" x14ac:dyDescent="0.25">
      <c r="A112" s="74" t="s">
        <v>230</v>
      </c>
      <c r="B112" s="75" t="s">
        <v>231</v>
      </c>
      <c r="C112" s="76" t="s">
        <v>50</v>
      </c>
      <c r="D112" s="101">
        <v>58</v>
      </c>
      <c r="E112" s="103">
        <v>63.318965517241381</v>
      </c>
      <c r="F112" s="104">
        <v>63</v>
      </c>
      <c r="G112" s="47" t="s">
        <v>878</v>
      </c>
      <c r="H112" s="47">
        <v>0.15517241379310345</v>
      </c>
      <c r="I112" s="47">
        <v>0.29310344827586204</v>
      </c>
      <c r="J112" s="47">
        <v>0.65517241379310354</v>
      </c>
      <c r="K112" s="47">
        <v>0.27586206896551724</v>
      </c>
      <c r="L112" s="47">
        <v>0.12068965517241378</v>
      </c>
      <c r="M112" s="49" t="s">
        <v>878</v>
      </c>
      <c r="N112" s="174">
        <v>62.825613192751945</v>
      </c>
      <c r="O112" s="158">
        <v>0.30718713268901027</v>
      </c>
      <c r="P112" s="159">
        <v>5.2559627500513448E-2</v>
      </c>
    </row>
    <row r="113" spans="1:16" x14ac:dyDescent="0.25">
      <c r="A113" s="74" t="s">
        <v>233</v>
      </c>
      <c r="B113" s="75" t="s">
        <v>234</v>
      </c>
      <c r="C113" s="76" t="s">
        <v>69</v>
      </c>
      <c r="D113" s="101">
        <v>160</v>
      </c>
      <c r="E113" s="103">
        <v>72.713783506249996</v>
      </c>
      <c r="F113" s="104">
        <v>69.405000000000001</v>
      </c>
      <c r="G113" s="47">
        <v>3.125E-2</v>
      </c>
      <c r="H113" s="47">
        <v>8.1250000000000003E-2</v>
      </c>
      <c r="I113" s="47">
        <v>0.19375000000000001</v>
      </c>
      <c r="J113" s="47">
        <v>0.59375</v>
      </c>
      <c r="K113" s="47">
        <v>0.51249999999999996</v>
      </c>
      <c r="L113" s="47">
        <v>0.30625000000000002</v>
      </c>
      <c r="M113" s="49">
        <v>0.21249999999999999</v>
      </c>
      <c r="N113" s="174">
        <v>71.271280221874335</v>
      </c>
      <c r="O113" s="158">
        <v>0.20807867029508739</v>
      </c>
      <c r="P113" s="159">
        <v>0.17320007966742548</v>
      </c>
    </row>
    <row r="114" spans="1:16" x14ac:dyDescent="0.25">
      <c r="A114" s="74" t="s">
        <v>235</v>
      </c>
      <c r="B114" s="75" t="s">
        <v>236</v>
      </c>
      <c r="C114" s="76" t="s">
        <v>21</v>
      </c>
      <c r="D114" s="101">
        <v>111</v>
      </c>
      <c r="E114" s="103">
        <v>62.599396396396394</v>
      </c>
      <c r="F114" s="104">
        <v>61</v>
      </c>
      <c r="G114" s="47">
        <v>7.2072072072072071E-2</v>
      </c>
      <c r="H114" s="47">
        <v>0.23423423423423423</v>
      </c>
      <c r="I114" s="47">
        <v>0.3603603603603604</v>
      </c>
      <c r="J114" s="47">
        <v>0.56756756756756754</v>
      </c>
      <c r="K114" s="47">
        <v>0.23423423423423423</v>
      </c>
      <c r="L114" s="47">
        <v>9.00900900900901E-2</v>
      </c>
      <c r="M114" s="49">
        <v>7.2072072072072071E-2</v>
      </c>
      <c r="N114" s="174">
        <v>64.470100947642649</v>
      </c>
      <c r="O114" s="158">
        <v>0.33091061666851052</v>
      </c>
      <c r="P114" s="159">
        <v>9.729430933406881E-2</v>
      </c>
    </row>
    <row r="115" spans="1:16" x14ac:dyDescent="0.25">
      <c r="A115" s="74" t="s">
        <v>237</v>
      </c>
      <c r="B115" s="75" t="s">
        <v>238</v>
      </c>
      <c r="C115" s="76" t="s">
        <v>8</v>
      </c>
      <c r="D115" s="101">
        <v>140</v>
      </c>
      <c r="E115" s="103">
        <v>67.493960000000001</v>
      </c>
      <c r="F115" s="104">
        <v>62.5</v>
      </c>
      <c r="G115" s="47">
        <v>0.1</v>
      </c>
      <c r="H115" s="47">
        <v>0.17142857142857143</v>
      </c>
      <c r="I115" s="47">
        <v>0.31428571428571428</v>
      </c>
      <c r="J115" s="47">
        <v>0.52142857142857146</v>
      </c>
      <c r="K115" s="47">
        <v>0.37857142857142856</v>
      </c>
      <c r="L115" s="47">
        <v>0.23571428571428574</v>
      </c>
      <c r="M115" s="49">
        <v>0.16428571428571426</v>
      </c>
      <c r="N115" s="174">
        <v>67.982351235656807</v>
      </c>
      <c r="O115" s="158">
        <v>0.28962664754330569</v>
      </c>
      <c r="P115" s="159">
        <v>0.15919496975504099</v>
      </c>
    </row>
    <row r="116" spans="1:16" x14ac:dyDescent="0.25">
      <c r="A116" s="74" t="s">
        <v>239</v>
      </c>
      <c r="B116" s="75" t="s">
        <v>240</v>
      </c>
      <c r="C116" s="76" t="s">
        <v>11</v>
      </c>
      <c r="D116" s="101">
        <v>125</v>
      </c>
      <c r="E116" s="103">
        <v>69.62</v>
      </c>
      <c r="F116" s="104">
        <v>65</v>
      </c>
      <c r="G116" s="47">
        <v>4.8000000000000001E-2</v>
      </c>
      <c r="H116" s="47">
        <v>0.10400000000000001</v>
      </c>
      <c r="I116" s="47">
        <v>0.21600000000000003</v>
      </c>
      <c r="J116" s="47">
        <v>0.57600000000000007</v>
      </c>
      <c r="K116" s="47">
        <v>0.40799999999999997</v>
      </c>
      <c r="L116" s="47">
        <v>0.27200000000000002</v>
      </c>
      <c r="M116" s="49">
        <v>0.20800000000000002</v>
      </c>
      <c r="N116" s="174">
        <v>67.639456656910852</v>
      </c>
      <c r="O116" s="158">
        <v>0.24453156445003923</v>
      </c>
      <c r="P116" s="159">
        <v>0.16499462786111593</v>
      </c>
    </row>
    <row r="117" spans="1:16" x14ac:dyDescent="0.25">
      <c r="A117" s="74" t="s">
        <v>241</v>
      </c>
      <c r="B117" s="77" t="s">
        <v>242</v>
      </c>
      <c r="C117" s="76" t="s">
        <v>50</v>
      </c>
      <c r="D117" s="101">
        <v>103</v>
      </c>
      <c r="E117" s="103">
        <v>73.349514563106794</v>
      </c>
      <c r="F117" s="104">
        <v>69</v>
      </c>
      <c r="G117" s="47" t="s">
        <v>878</v>
      </c>
      <c r="H117" s="47">
        <v>0.13592233009708737</v>
      </c>
      <c r="I117" s="47">
        <v>0.24271844660194175</v>
      </c>
      <c r="J117" s="47">
        <v>0.47572815533980584</v>
      </c>
      <c r="K117" s="47">
        <v>0.5145631067961165</v>
      </c>
      <c r="L117" s="47">
        <v>0.33980582524271846</v>
      </c>
      <c r="M117" s="49">
        <v>0.28155339805825241</v>
      </c>
      <c r="N117" s="174">
        <v>75.405360412156298</v>
      </c>
      <c r="O117" s="158">
        <v>0.24000054221627498</v>
      </c>
      <c r="P117" s="159">
        <v>0.29530602832460701</v>
      </c>
    </row>
    <row r="118" spans="1:16" x14ac:dyDescent="0.25">
      <c r="A118" s="74" t="s">
        <v>243</v>
      </c>
      <c r="B118" s="75" t="s">
        <v>244</v>
      </c>
      <c r="C118" s="76" t="s">
        <v>31</v>
      </c>
      <c r="D118" s="101">
        <v>103</v>
      </c>
      <c r="E118" s="103">
        <v>73.747572815533985</v>
      </c>
      <c r="F118" s="104">
        <v>72</v>
      </c>
      <c r="G118" s="47" t="s">
        <v>878</v>
      </c>
      <c r="H118" s="47">
        <v>7.7669902912621366E-2</v>
      </c>
      <c r="I118" s="47">
        <v>0.1650485436893204</v>
      </c>
      <c r="J118" s="47">
        <v>0.5145631067961165</v>
      </c>
      <c r="K118" s="47">
        <v>0.59223300970873782</v>
      </c>
      <c r="L118" s="47">
        <v>0.42718446601941751</v>
      </c>
      <c r="M118" s="49">
        <v>0.32038834951456308</v>
      </c>
      <c r="N118" s="174">
        <v>71.987572620415165</v>
      </c>
      <c r="O118" s="158">
        <v>0.18417108690234535</v>
      </c>
      <c r="P118" s="159">
        <v>0.26963015901437315</v>
      </c>
    </row>
    <row r="119" spans="1:16" x14ac:dyDescent="0.25">
      <c r="A119" s="74" t="s">
        <v>245</v>
      </c>
      <c r="B119" s="75" t="s">
        <v>246</v>
      </c>
      <c r="C119" s="76" t="s">
        <v>110</v>
      </c>
      <c r="D119" s="101">
        <v>123</v>
      </c>
      <c r="E119" s="103">
        <v>78.274987804878037</v>
      </c>
      <c r="F119" s="104">
        <v>72</v>
      </c>
      <c r="G119" s="47" t="s">
        <v>878</v>
      </c>
      <c r="H119" s="47">
        <v>4.0650406504065047E-2</v>
      </c>
      <c r="I119" s="47">
        <v>0.12195121951219512</v>
      </c>
      <c r="J119" s="47">
        <v>0.51219512195121952</v>
      </c>
      <c r="K119" s="47">
        <v>0.65040650406504075</v>
      </c>
      <c r="L119" s="47">
        <v>0.3983739837398374</v>
      </c>
      <c r="M119" s="49">
        <v>0.36585365853658536</v>
      </c>
      <c r="N119" s="174">
        <v>77.341433894558477</v>
      </c>
      <c r="O119" s="158">
        <v>0.12826371558158992</v>
      </c>
      <c r="P119" s="159">
        <v>0.33818435948106523</v>
      </c>
    </row>
    <row r="120" spans="1:16" x14ac:dyDescent="0.25">
      <c r="A120" s="74" t="s">
        <v>247</v>
      </c>
      <c r="B120" s="75" t="s">
        <v>248</v>
      </c>
      <c r="C120" s="76" t="s">
        <v>24</v>
      </c>
      <c r="D120" s="101">
        <v>146</v>
      </c>
      <c r="E120" s="103">
        <v>66.345890410958901</v>
      </c>
      <c r="F120" s="104">
        <v>61</v>
      </c>
      <c r="G120" s="47">
        <v>5.4794520547945202E-2</v>
      </c>
      <c r="H120" s="47">
        <v>0.21232876712328769</v>
      </c>
      <c r="I120" s="47">
        <v>0.36986301369863012</v>
      </c>
      <c r="J120" s="47">
        <v>0.45890410958904115</v>
      </c>
      <c r="K120" s="47">
        <v>0.28082191780821919</v>
      </c>
      <c r="L120" s="47">
        <v>0.19863013698630139</v>
      </c>
      <c r="M120" s="49">
        <v>0.17123287671232876</v>
      </c>
      <c r="N120" s="174">
        <v>65.825709847807403</v>
      </c>
      <c r="O120" s="158">
        <v>0.38728770937214813</v>
      </c>
      <c r="P120" s="159">
        <v>0.16495556605172157</v>
      </c>
    </row>
    <row r="121" spans="1:16" x14ac:dyDescent="0.25">
      <c r="A121" s="74" t="s">
        <v>249</v>
      </c>
      <c r="B121" s="75" t="s">
        <v>250</v>
      </c>
      <c r="C121" s="76" t="s">
        <v>8</v>
      </c>
      <c r="D121" s="101">
        <v>128</v>
      </c>
      <c r="E121" s="103">
        <v>71.91015625</v>
      </c>
      <c r="F121" s="104">
        <v>68</v>
      </c>
      <c r="G121" s="47">
        <v>5.46875E-2</v>
      </c>
      <c r="H121" s="47">
        <v>0.140625</v>
      </c>
      <c r="I121" s="47">
        <v>0.2578125</v>
      </c>
      <c r="J121" s="47">
        <v>0.4609375</v>
      </c>
      <c r="K121" s="47">
        <v>0.46875</v>
      </c>
      <c r="L121" s="47">
        <v>0.3671875</v>
      </c>
      <c r="M121" s="49">
        <v>0.28125</v>
      </c>
      <c r="N121" s="174">
        <v>74.622047772706324</v>
      </c>
      <c r="O121" s="158">
        <v>0.31764235536430152</v>
      </c>
      <c r="P121" s="159">
        <v>0.21185363634621995</v>
      </c>
    </row>
    <row r="122" spans="1:16" x14ac:dyDescent="0.25">
      <c r="A122" s="74" t="s">
        <v>251</v>
      </c>
      <c r="B122" s="75" t="s">
        <v>252</v>
      </c>
      <c r="C122" s="76" t="s">
        <v>31</v>
      </c>
      <c r="D122" s="101">
        <v>55</v>
      </c>
      <c r="E122" s="103">
        <v>67.913328336363648</v>
      </c>
      <c r="F122" s="104">
        <v>62.3005</v>
      </c>
      <c r="G122" s="47" t="s">
        <v>878</v>
      </c>
      <c r="H122" s="47">
        <v>0.10909090909090909</v>
      </c>
      <c r="I122" s="47">
        <v>0.34545454545454546</v>
      </c>
      <c r="J122" s="47">
        <v>0.49090909090909096</v>
      </c>
      <c r="K122" s="47">
        <v>0.32727272727272727</v>
      </c>
      <c r="L122" s="47">
        <v>0.2</v>
      </c>
      <c r="M122" s="49">
        <v>0.16363636363636364</v>
      </c>
      <c r="N122" s="174">
        <v>65.473315592083594</v>
      </c>
      <c r="O122" s="158">
        <v>0.38810537768912623</v>
      </c>
      <c r="P122" s="159">
        <v>0.12662381246476198</v>
      </c>
    </row>
    <row r="123" spans="1:16" x14ac:dyDescent="0.25">
      <c r="A123" s="74" t="s">
        <v>254</v>
      </c>
      <c r="B123" s="75" t="s">
        <v>255</v>
      </c>
      <c r="C123" s="76" t="s">
        <v>21</v>
      </c>
      <c r="D123" s="101">
        <v>116</v>
      </c>
      <c r="E123" s="103">
        <v>61.935854551724148</v>
      </c>
      <c r="F123" s="104">
        <v>59.294750000000001</v>
      </c>
      <c r="G123" s="47">
        <v>0.11206896551724138</v>
      </c>
      <c r="H123" s="47">
        <v>0.19827586206896552</v>
      </c>
      <c r="I123" s="47">
        <v>0.41379310344827586</v>
      </c>
      <c r="J123" s="47">
        <v>0.48275862068965514</v>
      </c>
      <c r="K123" s="47">
        <v>0.16379310344827588</v>
      </c>
      <c r="L123" s="47">
        <v>0.13793103448275862</v>
      </c>
      <c r="M123" s="49">
        <v>0.10344827586206896</v>
      </c>
      <c r="N123" s="174">
        <v>64.312931488779213</v>
      </c>
      <c r="O123" s="158">
        <v>0.35538790962432015</v>
      </c>
      <c r="P123" s="159">
        <v>0.14353354914135141</v>
      </c>
    </row>
    <row r="124" spans="1:16" x14ac:dyDescent="0.25">
      <c r="A124" s="74" t="s">
        <v>256</v>
      </c>
      <c r="B124" s="77" t="s">
        <v>257</v>
      </c>
      <c r="C124" s="76" t="s">
        <v>50</v>
      </c>
      <c r="D124" s="101">
        <v>279</v>
      </c>
      <c r="E124" s="103">
        <v>73.44537780286737</v>
      </c>
      <c r="F124" s="104">
        <v>70</v>
      </c>
      <c r="G124" s="47">
        <v>2.150537634408602E-2</v>
      </c>
      <c r="H124" s="47">
        <v>7.8853046594982074E-2</v>
      </c>
      <c r="I124" s="47">
        <v>0.13261648745519714</v>
      </c>
      <c r="J124" s="47">
        <v>0.60931899641577059</v>
      </c>
      <c r="K124" s="47">
        <v>0.55197132616487454</v>
      </c>
      <c r="L124" s="47">
        <v>0.35125448028673839</v>
      </c>
      <c r="M124" s="49">
        <v>0.25806451612903225</v>
      </c>
      <c r="N124" s="174">
        <v>73.135938513779919</v>
      </c>
      <c r="O124" s="158">
        <v>0.14381337047803203</v>
      </c>
      <c r="P124" s="159">
        <v>0.20597421914492872</v>
      </c>
    </row>
    <row r="125" spans="1:16" x14ac:dyDescent="0.25">
      <c r="A125" s="74" t="s">
        <v>258</v>
      </c>
      <c r="B125" s="75" t="s">
        <v>259</v>
      </c>
      <c r="C125" s="76" t="s">
        <v>50</v>
      </c>
      <c r="D125" s="101">
        <v>152</v>
      </c>
      <c r="E125" s="103">
        <v>67.08315728289476</v>
      </c>
      <c r="F125" s="104">
        <v>65</v>
      </c>
      <c r="G125" s="47">
        <v>6.5789473684210523E-2</v>
      </c>
      <c r="H125" s="47">
        <v>0.15131578947368421</v>
      </c>
      <c r="I125" s="47">
        <v>0.26973684210526316</v>
      </c>
      <c r="J125" s="47">
        <v>0.57894736842105265</v>
      </c>
      <c r="K125" s="47">
        <v>0.36184210526315785</v>
      </c>
      <c r="L125" s="47">
        <v>0.2105263157894737</v>
      </c>
      <c r="M125" s="49">
        <v>0.15131578947368421</v>
      </c>
      <c r="N125" s="174">
        <v>67.340698525244491</v>
      </c>
      <c r="O125" s="158">
        <v>0.2765216809446151</v>
      </c>
      <c r="P125" s="159">
        <v>0.14821639338503206</v>
      </c>
    </row>
    <row r="126" spans="1:16" x14ac:dyDescent="0.25">
      <c r="A126" s="74" t="s">
        <v>260</v>
      </c>
      <c r="B126" s="75" t="s">
        <v>261</v>
      </c>
      <c r="C126" s="76" t="s">
        <v>11</v>
      </c>
      <c r="D126" s="101">
        <v>121</v>
      </c>
      <c r="E126" s="103">
        <v>67.13289237603307</v>
      </c>
      <c r="F126" s="104">
        <v>65.032999999999987</v>
      </c>
      <c r="G126" s="47">
        <v>4.1322314049586771E-2</v>
      </c>
      <c r="H126" s="47">
        <v>0.15702479338842976</v>
      </c>
      <c r="I126" s="47">
        <v>0.28099173553719009</v>
      </c>
      <c r="J126" s="47">
        <v>0.53719008264462809</v>
      </c>
      <c r="K126" s="47">
        <v>0.33884297520661155</v>
      </c>
      <c r="L126" s="47">
        <v>0.23140495867768596</v>
      </c>
      <c r="M126" s="49">
        <v>0.18181818181818182</v>
      </c>
      <c r="N126" s="174">
        <v>65.726863227941905</v>
      </c>
      <c r="O126" s="158">
        <v>0.25885334054095854</v>
      </c>
      <c r="P126" s="159">
        <v>0.13333022399396902</v>
      </c>
    </row>
    <row r="127" spans="1:16" x14ac:dyDescent="0.25">
      <c r="A127" s="74" t="s">
        <v>262</v>
      </c>
      <c r="B127" s="75" t="s">
        <v>263</v>
      </c>
      <c r="C127" s="76" t="s">
        <v>24</v>
      </c>
      <c r="D127" s="101">
        <v>175</v>
      </c>
      <c r="E127" s="103">
        <v>67.685714285714283</v>
      </c>
      <c r="F127" s="104">
        <v>65</v>
      </c>
      <c r="G127" s="47">
        <v>6.2857142857142861E-2</v>
      </c>
      <c r="H127" s="47">
        <v>0.10857142857142858</v>
      </c>
      <c r="I127" s="47">
        <v>0.26857142857142857</v>
      </c>
      <c r="J127" s="47">
        <v>0.57714285714285718</v>
      </c>
      <c r="K127" s="47">
        <v>0.39428571428571429</v>
      </c>
      <c r="L127" s="47">
        <v>0.22285714285714284</v>
      </c>
      <c r="M127" s="49">
        <v>0.15428571428571428</v>
      </c>
      <c r="N127" s="174">
        <v>69.008784872077399</v>
      </c>
      <c r="O127" s="158">
        <v>0.23558844531378825</v>
      </c>
      <c r="P127" s="159">
        <v>0.17525842200934097</v>
      </c>
    </row>
    <row r="128" spans="1:16" x14ac:dyDescent="0.25">
      <c r="A128" s="74" t="s">
        <v>264</v>
      </c>
      <c r="B128" s="75" t="s">
        <v>265</v>
      </c>
      <c r="C128" s="76" t="s">
        <v>14</v>
      </c>
      <c r="D128" s="101">
        <v>35</v>
      </c>
      <c r="E128" s="103">
        <v>59</v>
      </c>
      <c r="F128" s="104">
        <v>61</v>
      </c>
      <c r="G128" s="47" t="s">
        <v>878</v>
      </c>
      <c r="H128" s="47">
        <v>0.34285714285714286</v>
      </c>
      <c r="I128" s="47">
        <v>0.45714285714285713</v>
      </c>
      <c r="J128" s="47">
        <v>0.51428571428571435</v>
      </c>
      <c r="K128" s="47" t="s">
        <v>878</v>
      </c>
      <c r="L128" s="47" t="s">
        <v>878</v>
      </c>
      <c r="M128" s="49" t="s">
        <v>878</v>
      </c>
      <c r="N128" s="174">
        <v>62.065763268398626</v>
      </c>
      <c r="O128" s="158">
        <v>0.37942610438930968</v>
      </c>
      <c r="P128" s="159">
        <v>4.7213680696737634E-2</v>
      </c>
    </row>
    <row r="129" spans="1:16" x14ac:dyDescent="0.25">
      <c r="A129" s="74" t="s">
        <v>266</v>
      </c>
      <c r="B129" s="75" t="s">
        <v>267</v>
      </c>
      <c r="C129" s="76" t="s">
        <v>21</v>
      </c>
      <c r="D129" s="101">
        <v>106</v>
      </c>
      <c r="E129" s="103">
        <v>62.481132075471699</v>
      </c>
      <c r="F129" s="104">
        <v>61.5</v>
      </c>
      <c r="G129" s="47">
        <v>0.10377358490566038</v>
      </c>
      <c r="H129" s="47">
        <v>0.17924528301886791</v>
      </c>
      <c r="I129" s="47">
        <v>0.339622641509434</v>
      </c>
      <c r="J129" s="47">
        <v>0.59433962264150941</v>
      </c>
      <c r="K129" s="47">
        <v>0.21698113207547171</v>
      </c>
      <c r="L129" s="47">
        <v>8.4905660377358499E-2</v>
      </c>
      <c r="M129" s="49">
        <v>6.6037735849056603E-2</v>
      </c>
      <c r="N129" s="174">
        <v>63.695325020975346</v>
      </c>
      <c r="O129" s="158">
        <v>0.32632626483703353</v>
      </c>
      <c r="P129" s="159">
        <v>7.5456860776493176E-2</v>
      </c>
    </row>
    <row r="130" spans="1:16" x14ac:dyDescent="0.25">
      <c r="A130" s="74" t="s">
        <v>268</v>
      </c>
      <c r="B130" s="75" t="s">
        <v>269</v>
      </c>
      <c r="C130" s="76" t="s">
        <v>24</v>
      </c>
      <c r="D130" s="101">
        <v>155</v>
      </c>
      <c r="E130" s="103">
        <v>69.613716129032255</v>
      </c>
      <c r="F130" s="104">
        <v>66</v>
      </c>
      <c r="G130" s="47">
        <v>7.7419354838709681E-2</v>
      </c>
      <c r="H130" s="47">
        <v>0.14193548387096774</v>
      </c>
      <c r="I130" s="47">
        <v>0.1806451612903226</v>
      </c>
      <c r="J130" s="47">
        <v>0.6387096774193548</v>
      </c>
      <c r="K130" s="47">
        <v>0.40645161290322585</v>
      </c>
      <c r="L130" s="47">
        <v>0.24516129032258063</v>
      </c>
      <c r="M130" s="49">
        <v>0.1806451612903226</v>
      </c>
      <c r="N130" s="174">
        <v>70.380550256077825</v>
      </c>
      <c r="O130" s="158">
        <v>0.17483827193020629</v>
      </c>
      <c r="P130" s="159">
        <v>0.20060183777403803</v>
      </c>
    </row>
    <row r="131" spans="1:16" x14ac:dyDescent="0.25">
      <c r="A131" s="74" t="s">
        <v>270</v>
      </c>
      <c r="B131" s="75" t="s">
        <v>271</v>
      </c>
      <c r="C131" s="76" t="s">
        <v>8</v>
      </c>
      <c r="D131" s="101">
        <v>165</v>
      </c>
      <c r="E131" s="103">
        <v>62.096969696969694</v>
      </c>
      <c r="F131" s="104">
        <v>58.5</v>
      </c>
      <c r="G131" s="47">
        <v>0.13333333333333333</v>
      </c>
      <c r="H131" s="47">
        <v>0.30909090909090908</v>
      </c>
      <c r="I131" s="47">
        <v>0.47272727272727272</v>
      </c>
      <c r="J131" s="47">
        <v>0.41818181818181821</v>
      </c>
      <c r="K131" s="47">
        <v>0.26666666666666666</v>
      </c>
      <c r="L131" s="47">
        <v>0.15757575757575759</v>
      </c>
      <c r="M131" s="49">
        <v>0.10909090909090909</v>
      </c>
      <c r="N131" s="174">
        <v>63.730874775793957</v>
      </c>
      <c r="O131" s="158">
        <v>0.41601446867642117</v>
      </c>
      <c r="P131" s="159">
        <v>0.13099993016717856</v>
      </c>
    </row>
    <row r="132" spans="1:16" x14ac:dyDescent="0.25">
      <c r="A132" s="74" t="s">
        <v>272</v>
      </c>
      <c r="B132" s="77" t="s">
        <v>273</v>
      </c>
      <c r="C132" s="76" t="s">
        <v>8</v>
      </c>
      <c r="D132" s="101">
        <v>163</v>
      </c>
      <c r="E132" s="103">
        <v>67.233435582822096</v>
      </c>
      <c r="F132" s="104">
        <v>65.5</v>
      </c>
      <c r="G132" s="47">
        <v>4.2944785276073622E-2</v>
      </c>
      <c r="H132" s="47">
        <v>0.13496932515337423</v>
      </c>
      <c r="I132" s="47">
        <v>0.23312883435582823</v>
      </c>
      <c r="J132" s="47">
        <v>0.60122699386503065</v>
      </c>
      <c r="K132" s="47">
        <v>0.39263803680981596</v>
      </c>
      <c r="L132" s="47">
        <v>0.22699386503067484</v>
      </c>
      <c r="M132" s="49">
        <v>0.16564417177914109</v>
      </c>
      <c r="N132" s="174">
        <v>70.065113894131045</v>
      </c>
      <c r="O132" s="158">
        <v>0.20686589070268913</v>
      </c>
      <c r="P132" s="159">
        <v>0.25044239077392816</v>
      </c>
    </row>
    <row r="133" spans="1:16" x14ac:dyDescent="0.25">
      <c r="A133" s="74" t="s">
        <v>274</v>
      </c>
      <c r="B133" s="75" t="s">
        <v>275</v>
      </c>
      <c r="C133" s="76" t="s">
        <v>110</v>
      </c>
      <c r="D133" s="101">
        <v>99</v>
      </c>
      <c r="E133" s="103">
        <v>66.762626262626256</v>
      </c>
      <c r="F133" s="104">
        <v>66</v>
      </c>
      <c r="G133" s="47">
        <v>0.10101010101010101</v>
      </c>
      <c r="H133" s="47">
        <v>0.14141414141414141</v>
      </c>
      <c r="I133" s="47">
        <v>0.27272727272727271</v>
      </c>
      <c r="J133" s="47">
        <v>0.56565656565656564</v>
      </c>
      <c r="K133" s="47">
        <v>0.38383838383838381</v>
      </c>
      <c r="L133" s="47">
        <v>0.19191919191919191</v>
      </c>
      <c r="M133" s="49">
        <v>0.16161616161616163</v>
      </c>
      <c r="N133" s="174">
        <v>66.819654347316501</v>
      </c>
      <c r="O133" s="158">
        <v>0.26606074909642424</v>
      </c>
      <c r="P133" s="159">
        <v>0.15792264538794154</v>
      </c>
    </row>
    <row r="134" spans="1:16" x14ac:dyDescent="0.25">
      <c r="A134" s="74" t="s">
        <v>276</v>
      </c>
      <c r="B134" s="75" t="s">
        <v>277</v>
      </c>
      <c r="C134" s="76" t="s">
        <v>14</v>
      </c>
      <c r="D134" s="101">
        <v>151</v>
      </c>
      <c r="E134" s="103">
        <v>62.069536423841058</v>
      </c>
      <c r="F134" s="104">
        <v>60</v>
      </c>
      <c r="G134" s="47">
        <v>0.15894039735099338</v>
      </c>
      <c r="H134" s="47">
        <v>0.29801324503311255</v>
      </c>
      <c r="I134" s="47">
        <v>0.41059602649006621</v>
      </c>
      <c r="J134" s="47">
        <v>0.49006622516556292</v>
      </c>
      <c r="K134" s="47">
        <v>0.23178807947019867</v>
      </c>
      <c r="L134" s="47">
        <v>0.11920529801324503</v>
      </c>
      <c r="M134" s="49">
        <v>9.9337748344370869E-2</v>
      </c>
      <c r="N134" s="174">
        <v>62.041502940333181</v>
      </c>
      <c r="O134" s="158">
        <v>0.38371838113790507</v>
      </c>
      <c r="P134" s="159">
        <v>9.3608409037033338E-2</v>
      </c>
    </row>
    <row r="135" spans="1:16" x14ac:dyDescent="0.25">
      <c r="A135" s="74" t="s">
        <v>278</v>
      </c>
      <c r="B135" s="75" t="s">
        <v>279</v>
      </c>
      <c r="C135" s="76" t="s">
        <v>31</v>
      </c>
      <c r="D135" s="101">
        <v>109</v>
      </c>
      <c r="E135" s="103">
        <v>65.559633027522935</v>
      </c>
      <c r="F135" s="104">
        <v>63.5</v>
      </c>
      <c r="G135" s="47" t="s">
        <v>878</v>
      </c>
      <c r="H135" s="47">
        <v>7.3394495412844041E-2</v>
      </c>
      <c r="I135" s="47">
        <v>0.22018348623853209</v>
      </c>
      <c r="J135" s="47">
        <v>0.7155963302752294</v>
      </c>
      <c r="K135" s="47">
        <v>0.30275229357798161</v>
      </c>
      <c r="L135" s="47">
        <v>0.13761467889908258</v>
      </c>
      <c r="M135" s="49">
        <v>6.4220183486238536E-2</v>
      </c>
      <c r="N135" s="174">
        <v>64.248724446043369</v>
      </c>
      <c r="O135" s="158">
        <v>0.24446932885056957</v>
      </c>
      <c r="P135" s="159">
        <v>5.582373081228624E-2</v>
      </c>
    </row>
    <row r="136" spans="1:16" x14ac:dyDescent="0.25">
      <c r="A136" s="74" t="s">
        <v>280</v>
      </c>
      <c r="B136" s="75" t="s">
        <v>281</v>
      </c>
      <c r="C136" s="76" t="s">
        <v>31</v>
      </c>
      <c r="D136" s="101">
        <v>41</v>
      </c>
      <c r="E136" s="103">
        <v>65.023926829268291</v>
      </c>
      <c r="F136" s="104">
        <v>59</v>
      </c>
      <c r="G136" s="47" t="s">
        <v>878</v>
      </c>
      <c r="H136" s="47">
        <v>0.24390243902439024</v>
      </c>
      <c r="I136" s="47">
        <v>0.36585365853658536</v>
      </c>
      <c r="J136" s="47">
        <v>0.46341463414634149</v>
      </c>
      <c r="K136" s="47">
        <v>0.29268292682926833</v>
      </c>
      <c r="L136" s="47">
        <v>0.1951219512195122</v>
      </c>
      <c r="M136" s="49">
        <v>0.17073170731707318</v>
      </c>
      <c r="N136" s="174">
        <v>65.258592791380238</v>
      </c>
      <c r="O136" s="158">
        <v>0.35040525593029259</v>
      </c>
      <c r="P136" s="159">
        <v>0.17356230738794043</v>
      </c>
    </row>
    <row r="137" spans="1:16" x14ac:dyDescent="0.25">
      <c r="A137" s="74" t="s">
        <v>282</v>
      </c>
      <c r="B137" s="75" t="s">
        <v>283</v>
      </c>
      <c r="C137" s="76" t="s">
        <v>24</v>
      </c>
      <c r="D137" s="101">
        <v>108</v>
      </c>
      <c r="E137" s="103">
        <v>65.606481481481481</v>
      </c>
      <c r="F137" s="104">
        <v>63.75</v>
      </c>
      <c r="G137" s="47">
        <v>6.4814814814814825E-2</v>
      </c>
      <c r="H137" s="47">
        <v>0.1111111111111111</v>
      </c>
      <c r="I137" s="47">
        <v>0.16666666666666669</v>
      </c>
      <c r="J137" s="47">
        <v>0.71296296296296291</v>
      </c>
      <c r="K137" s="47">
        <v>0.30555555555555558</v>
      </c>
      <c r="L137" s="47">
        <v>0.16666666666666669</v>
      </c>
      <c r="M137" s="49">
        <v>0.12037037037037036</v>
      </c>
      <c r="N137" s="174">
        <v>66.110252852789671</v>
      </c>
      <c r="O137" s="158">
        <v>0.16987648873846267</v>
      </c>
      <c r="P137" s="159">
        <v>0.13500892841087825</v>
      </c>
    </row>
    <row r="138" spans="1:16" x14ac:dyDescent="0.25">
      <c r="A138" s="74" t="s">
        <v>284</v>
      </c>
      <c r="B138" s="75" t="s">
        <v>285</v>
      </c>
      <c r="C138" s="76" t="s">
        <v>69</v>
      </c>
      <c r="D138" s="101">
        <v>126</v>
      </c>
      <c r="E138" s="103">
        <v>67.698412698412696</v>
      </c>
      <c r="F138" s="104">
        <v>63</v>
      </c>
      <c r="G138" s="47">
        <v>8.7301587301587297E-2</v>
      </c>
      <c r="H138" s="47">
        <v>0.18253968253968253</v>
      </c>
      <c r="I138" s="47">
        <v>0.30158730158730157</v>
      </c>
      <c r="J138" s="47">
        <v>0.53174603174603174</v>
      </c>
      <c r="K138" s="47">
        <v>0.30952380952380953</v>
      </c>
      <c r="L138" s="47">
        <v>0.25396825396825395</v>
      </c>
      <c r="M138" s="49">
        <v>0.16666666666666669</v>
      </c>
      <c r="N138" s="174">
        <v>65.298339348350311</v>
      </c>
      <c r="O138" s="158">
        <v>0.34978654324163011</v>
      </c>
      <c r="P138" s="159">
        <v>0.129554132988733</v>
      </c>
    </row>
    <row r="139" spans="1:16" x14ac:dyDescent="0.25">
      <c r="A139" s="74" t="s">
        <v>286</v>
      </c>
      <c r="B139" s="75" t="s">
        <v>287</v>
      </c>
      <c r="C139" s="76" t="s">
        <v>24</v>
      </c>
      <c r="D139" s="101">
        <v>155</v>
      </c>
      <c r="E139" s="103">
        <v>72.206451612903223</v>
      </c>
      <c r="F139" s="104">
        <v>66</v>
      </c>
      <c r="G139" s="47">
        <v>7.7419354838709681E-2</v>
      </c>
      <c r="H139" s="47">
        <v>0.1806451612903226</v>
      </c>
      <c r="I139" s="47">
        <v>0.27741935483870966</v>
      </c>
      <c r="J139" s="47">
        <v>0.45806451612903226</v>
      </c>
      <c r="K139" s="47">
        <v>0.45161290322580649</v>
      </c>
      <c r="L139" s="47">
        <v>0.34193548387096778</v>
      </c>
      <c r="M139" s="49">
        <v>0.26451612903225807</v>
      </c>
      <c r="N139" s="174">
        <v>71.140430250929853</v>
      </c>
      <c r="O139" s="158">
        <v>0.29105096038134326</v>
      </c>
      <c r="P139" s="159">
        <v>0.23009080047819735</v>
      </c>
    </row>
    <row r="140" spans="1:16" x14ac:dyDescent="0.25">
      <c r="A140" s="74" t="s">
        <v>288</v>
      </c>
      <c r="B140" s="75" t="s">
        <v>289</v>
      </c>
      <c r="C140" s="76" t="s">
        <v>14</v>
      </c>
      <c r="D140" s="101">
        <v>149</v>
      </c>
      <c r="E140" s="103">
        <v>65.01237919463081</v>
      </c>
      <c r="F140" s="104">
        <v>63.94</v>
      </c>
      <c r="G140" s="47">
        <v>0.10738255033557048</v>
      </c>
      <c r="H140" s="47">
        <v>0.12751677852348994</v>
      </c>
      <c r="I140" s="47">
        <v>0.36912751677852351</v>
      </c>
      <c r="J140" s="47">
        <v>0.4563758389261745</v>
      </c>
      <c r="K140" s="47">
        <v>0.31543624161073824</v>
      </c>
      <c r="L140" s="47">
        <v>0.17449664429530201</v>
      </c>
      <c r="M140" s="49">
        <v>0.17449664429530201</v>
      </c>
      <c r="N140" s="174">
        <v>64.066451919999494</v>
      </c>
      <c r="O140" s="158">
        <v>0.3936507289903089</v>
      </c>
      <c r="P140" s="159">
        <v>0.15808348914479756</v>
      </c>
    </row>
    <row r="141" spans="1:16" x14ac:dyDescent="0.25">
      <c r="A141" s="74" t="s">
        <v>290</v>
      </c>
      <c r="B141" s="75" t="s">
        <v>291</v>
      </c>
      <c r="C141" s="76" t="s">
        <v>8</v>
      </c>
      <c r="D141" s="101">
        <v>193</v>
      </c>
      <c r="E141" s="103">
        <v>72.823535613989691</v>
      </c>
      <c r="F141" s="104">
        <v>68.311453499999999</v>
      </c>
      <c r="G141" s="47">
        <v>6.7357512953367879E-2</v>
      </c>
      <c r="H141" s="47">
        <v>0.13471502590673576</v>
      </c>
      <c r="I141" s="47">
        <v>0.21243523316062177</v>
      </c>
      <c r="J141" s="47">
        <v>0.51813471502590669</v>
      </c>
      <c r="K141" s="47">
        <v>0.47150259067357508</v>
      </c>
      <c r="L141" s="47">
        <v>0.31606217616580312</v>
      </c>
      <c r="M141" s="49">
        <v>0.26943005181347152</v>
      </c>
      <c r="N141" s="174">
        <v>73.929522121626974</v>
      </c>
      <c r="O141" s="158">
        <v>0.19830772977171146</v>
      </c>
      <c r="P141" s="159">
        <v>0.30377837297309546</v>
      </c>
    </row>
    <row r="142" spans="1:16" x14ac:dyDescent="0.25">
      <c r="A142" s="74" t="s">
        <v>292</v>
      </c>
      <c r="B142" s="75" t="s">
        <v>293</v>
      </c>
      <c r="C142" s="76" t="s">
        <v>31</v>
      </c>
      <c r="D142" s="101">
        <v>99</v>
      </c>
      <c r="E142" s="103">
        <v>69.156545454545451</v>
      </c>
      <c r="F142" s="104">
        <v>65.5</v>
      </c>
      <c r="G142" s="47">
        <v>9.0909090909090912E-2</v>
      </c>
      <c r="H142" s="47">
        <v>0.15151515151515152</v>
      </c>
      <c r="I142" s="47">
        <v>0.20202020202020202</v>
      </c>
      <c r="J142" s="47">
        <v>0.62626262626262619</v>
      </c>
      <c r="K142" s="47">
        <v>0.45454545454545453</v>
      </c>
      <c r="L142" s="47">
        <v>0.30303030303030304</v>
      </c>
      <c r="M142" s="49">
        <v>0.17171717171717174</v>
      </c>
      <c r="N142" s="174">
        <v>67.990030895461686</v>
      </c>
      <c r="O142" s="158">
        <v>0.2244006811605827</v>
      </c>
      <c r="P142" s="159">
        <v>0.16088984507818285</v>
      </c>
    </row>
    <row r="143" spans="1:16" x14ac:dyDescent="0.25">
      <c r="A143" s="74" t="s">
        <v>294</v>
      </c>
      <c r="B143" s="75" t="s">
        <v>295</v>
      </c>
      <c r="C143" s="76" t="s">
        <v>24</v>
      </c>
      <c r="D143" s="101">
        <v>199</v>
      </c>
      <c r="E143" s="103">
        <v>69.477386934673362</v>
      </c>
      <c r="F143" s="104">
        <v>67</v>
      </c>
      <c r="G143" s="47" t="s">
        <v>878</v>
      </c>
      <c r="H143" s="47">
        <v>9.5477386934673364E-2</v>
      </c>
      <c r="I143" s="47">
        <v>0.21608040201005024</v>
      </c>
      <c r="J143" s="47">
        <v>0.5879396984924623</v>
      </c>
      <c r="K143" s="47">
        <v>0.42713567839195982</v>
      </c>
      <c r="L143" s="47">
        <v>0.26633165829145727</v>
      </c>
      <c r="M143" s="49">
        <v>0.19597989949748743</v>
      </c>
      <c r="N143" s="174">
        <v>70.120928890694685</v>
      </c>
      <c r="O143" s="158">
        <v>0.20910964215469607</v>
      </c>
      <c r="P143" s="159">
        <v>0.20721235933592419</v>
      </c>
    </row>
    <row r="144" spans="1:16" x14ac:dyDescent="0.25">
      <c r="A144" s="74" t="s">
        <v>296</v>
      </c>
      <c r="B144" s="75" t="s">
        <v>297</v>
      </c>
      <c r="C144" s="76" t="s">
        <v>5</v>
      </c>
      <c r="D144" s="101">
        <v>36</v>
      </c>
      <c r="E144" s="103">
        <v>69.46316279166669</v>
      </c>
      <c r="F144" s="104">
        <v>63.393500000000003</v>
      </c>
      <c r="G144" s="47" t="s">
        <v>878</v>
      </c>
      <c r="H144" s="47" t="s">
        <v>878</v>
      </c>
      <c r="I144" s="47">
        <v>0.25</v>
      </c>
      <c r="J144" s="47">
        <v>0.61111111111111116</v>
      </c>
      <c r="K144" s="47">
        <v>0.27777777777777779</v>
      </c>
      <c r="L144" s="47">
        <v>0.22222222222222221</v>
      </c>
      <c r="M144" s="49">
        <v>0.1388888888888889</v>
      </c>
      <c r="N144" s="174">
        <v>67.943994164728721</v>
      </c>
      <c r="O144" s="158">
        <v>0.29434058764336613</v>
      </c>
      <c r="P144" s="159">
        <v>0.12969928217321808</v>
      </c>
    </row>
    <row r="145" spans="1:16" x14ac:dyDescent="0.25">
      <c r="A145" s="74" t="s">
        <v>298</v>
      </c>
      <c r="B145" s="75" t="s">
        <v>299</v>
      </c>
      <c r="C145" s="76" t="s">
        <v>11</v>
      </c>
      <c r="D145" s="101">
        <v>203</v>
      </c>
      <c r="E145" s="103">
        <v>74.906403940886705</v>
      </c>
      <c r="F145" s="104">
        <v>69.5</v>
      </c>
      <c r="G145" s="47">
        <v>2.4630541871921183E-2</v>
      </c>
      <c r="H145" s="47">
        <v>4.9261083743842367E-2</v>
      </c>
      <c r="I145" s="47">
        <v>9.8522167487684734E-2</v>
      </c>
      <c r="J145" s="47">
        <v>0.61083743842364535</v>
      </c>
      <c r="K145" s="47">
        <v>0.53201970443349755</v>
      </c>
      <c r="L145" s="47">
        <v>0.37931034482758619</v>
      </c>
      <c r="M145" s="49">
        <v>0.29064039408866998</v>
      </c>
      <c r="N145" s="174">
        <v>75.138627798823777</v>
      </c>
      <c r="O145" s="158">
        <v>0.10054568099913545</v>
      </c>
      <c r="P145" s="159">
        <v>0.28761490710433818</v>
      </c>
    </row>
    <row r="146" spans="1:16" x14ac:dyDescent="0.25">
      <c r="A146" s="74" t="s">
        <v>300</v>
      </c>
      <c r="B146" s="75" t="s">
        <v>301</v>
      </c>
      <c r="C146" s="76" t="s">
        <v>5</v>
      </c>
      <c r="D146" s="101">
        <v>102</v>
      </c>
      <c r="E146" s="103">
        <v>68.329294921568632</v>
      </c>
      <c r="F146" s="104">
        <v>65.032999999999987</v>
      </c>
      <c r="G146" s="47">
        <v>4.9019607843137261E-2</v>
      </c>
      <c r="H146" s="47">
        <v>0.1372549019607843</v>
      </c>
      <c r="I146" s="47">
        <v>0.28431372549019607</v>
      </c>
      <c r="J146" s="47">
        <v>0.53921568627450978</v>
      </c>
      <c r="K146" s="47">
        <v>0.38235294117647056</v>
      </c>
      <c r="L146" s="47">
        <v>0.28431372549019607</v>
      </c>
      <c r="M146" s="49">
        <v>0.17647058823529413</v>
      </c>
      <c r="N146" s="174">
        <v>68.094629661795949</v>
      </c>
      <c r="O146" s="158">
        <v>0.29887987758284179</v>
      </c>
      <c r="P146" s="159">
        <v>0.18105072793187937</v>
      </c>
    </row>
    <row r="147" spans="1:16" x14ac:dyDescent="0.25">
      <c r="A147" s="74" t="s">
        <v>302</v>
      </c>
      <c r="B147" s="75" t="s">
        <v>303</v>
      </c>
      <c r="C147" s="76" t="s">
        <v>5</v>
      </c>
      <c r="D147" s="101">
        <v>169</v>
      </c>
      <c r="E147" s="103">
        <v>68.369822485207095</v>
      </c>
      <c r="F147" s="104">
        <v>64.5</v>
      </c>
      <c r="G147" s="47">
        <v>3.5502958579881658E-2</v>
      </c>
      <c r="H147" s="47">
        <v>0.11834319526627218</v>
      </c>
      <c r="I147" s="47">
        <v>0.21301775147928992</v>
      </c>
      <c r="J147" s="47">
        <v>0.56804733727810652</v>
      </c>
      <c r="K147" s="47">
        <v>0.378698224852071</v>
      </c>
      <c r="L147" s="47">
        <v>0.2662721893491124</v>
      </c>
      <c r="M147" s="49">
        <v>0.21893491124260353</v>
      </c>
      <c r="N147" s="174">
        <v>69.971971083390983</v>
      </c>
      <c r="O147" s="158">
        <v>0.23356477168558321</v>
      </c>
      <c r="P147" s="159">
        <v>0.2469506581636588</v>
      </c>
    </row>
    <row r="148" spans="1:16" x14ac:dyDescent="0.25">
      <c r="A148" s="74" t="s">
        <v>304</v>
      </c>
      <c r="B148" s="75" t="s">
        <v>305</v>
      </c>
      <c r="C148" s="76" t="s">
        <v>5</v>
      </c>
      <c r="D148" s="101">
        <v>78</v>
      </c>
      <c r="E148" s="103">
        <v>65.525641025641022</v>
      </c>
      <c r="F148" s="104">
        <v>62</v>
      </c>
      <c r="G148" s="47">
        <v>7.6923076923076927E-2</v>
      </c>
      <c r="H148" s="47">
        <v>0.20512820512820515</v>
      </c>
      <c r="I148" s="47">
        <v>0.34615384615384615</v>
      </c>
      <c r="J148" s="47">
        <v>0.48717948717948717</v>
      </c>
      <c r="K148" s="47">
        <v>0.33333333333333337</v>
      </c>
      <c r="L148" s="47">
        <v>0.23076923076923075</v>
      </c>
      <c r="M148" s="49">
        <v>0.16666666666666669</v>
      </c>
      <c r="N148" s="174">
        <v>64.16296788662423</v>
      </c>
      <c r="O148" s="158">
        <v>0.39652616405141655</v>
      </c>
      <c r="P148" s="159">
        <v>0.15422620836546172</v>
      </c>
    </row>
    <row r="149" spans="1:16" x14ac:dyDescent="0.25">
      <c r="A149" s="74" t="s">
        <v>306</v>
      </c>
      <c r="B149" s="75" t="s">
        <v>307</v>
      </c>
      <c r="C149" s="76" t="s">
        <v>5</v>
      </c>
      <c r="D149" s="101">
        <v>44</v>
      </c>
      <c r="E149" s="103">
        <v>68.409090909090907</v>
      </c>
      <c r="F149" s="104">
        <v>67.25</v>
      </c>
      <c r="G149" s="47" t="s">
        <v>878</v>
      </c>
      <c r="H149" s="47">
        <v>0.11363636363636363</v>
      </c>
      <c r="I149" s="47">
        <v>0.31818181818181818</v>
      </c>
      <c r="J149" s="47">
        <v>0.47727272727272729</v>
      </c>
      <c r="K149" s="47">
        <v>0.45454545454545453</v>
      </c>
      <c r="L149" s="47">
        <v>0.27272727272727271</v>
      </c>
      <c r="M149" s="49">
        <v>0.20454545454545453</v>
      </c>
      <c r="N149" s="174">
        <v>67.048551700999141</v>
      </c>
      <c r="O149" s="158">
        <v>0.34146242565151624</v>
      </c>
      <c r="P149" s="159">
        <v>0.17714653949822573</v>
      </c>
    </row>
    <row r="150" spans="1:16" x14ac:dyDescent="0.25">
      <c r="A150" s="74" t="s">
        <v>308</v>
      </c>
      <c r="B150" s="75" t="s">
        <v>309</v>
      </c>
      <c r="C150" s="76" t="s">
        <v>31</v>
      </c>
      <c r="D150" s="101">
        <v>125</v>
      </c>
      <c r="E150" s="103">
        <v>75.717487255999998</v>
      </c>
      <c r="F150" s="104">
        <v>74.5</v>
      </c>
      <c r="G150" s="47">
        <v>5.5999999999999994E-2</v>
      </c>
      <c r="H150" s="47">
        <v>0.10400000000000001</v>
      </c>
      <c r="I150" s="47">
        <v>0.184</v>
      </c>
      <c r="J150" s="47">
        <v>0.47200000000000003</v>
      </c>
      <c r="K150" s="47">
        <v>0.61599999999999999</v>
      </c>
      <c r="L150" s="47">
        <v>0.48</v>
      </c>
      <c r="M150" s="49">
        <v>0.34399999999999997</v>
      </c>
      <c r="N150" s="174">
        <v>74.969364677740074</v>
      </c>
      <c r="O150" s="158">
        <v>0.20463057557722611</v>
      </c>
      <c r="P150" s="159">
        <v>0.28272283654646835</v>
      </c>
    </row>
    <row r="151" spans="1:16" x14ac:dyDescent="0.25">
      <c r="A151" s="74" t="s">
        <v>310</v>
      </c>
      <c r="B151" s="75" t="s">
        <v>311</v>
      </c>
      <c r="C151" s="76" t="s">
        <v>5</v>
      </c>
      <c r="D151" s="101">
        <v>61</v>
      </c>
      <c r="E151" s="103">
        <v>66.76229508196721</v>
      </c>
      <c r="F151" s="104">
        <v>66</v>
      </c>
      <c r="G151" s="47">
        <v>0.14754098360655737</v>
      </c>
      <c r="H151" s="47">
        <v>0.16393442622950818</v>
      </c>
      <c r="I151" s="47">
        <v>0.26229508196721313</v>
      </c>
      <c r="J151" s="47">
        <v>0.5901639344262295</v>
      </c>
      <c r="K151" s="47">
        <v>0.39344262295081966</v>
      </c>
      <c r="L151" s="47">
        <v>0.21311475409836067</v>
      </c>
      <c r="M151" s="49">
        <v>0.14754098360655737</v>
      </c>
      <c r="N151" s="174">
        <v>66.117463294443027</v>
      </c>
      <c r="O151" s="158">
        <v>0.26444411417109381</v>
      </c>
      <c r="P151" s="159">
        <v>0.14300180972033016</v>
      </c>
    </row>
    <row r="152" spans="1:16" x14ac:dyDescent="0.25">
      <c r="A152" s="74" t="s">
        <v>312</v>
      </c>
      <c r="B152" s="75" t="s">
        <v>313</v>
      </c>
      <c r="C152" s="76" t="s">
        <v>31</v>
      </c>
      <c r="D152" s="101" t="s">
        <v>878</v>
      </c>
      <c r="E152" s="103" t="s">
        <v>878</v>
      </c>
      <c r="F152" s="104" t="s">
        <v>878</v>
      </c>
      <c r="G152" s="47">
        <v>0</v>
      </c>
      <c r="H152" s="47">
        <v>0</v>
      </c>
      <c r="I152" s="47">
        <v>0</v>
      </c>
      <c r="J152" s="47" t="s">
        <v>878</v>
      </c>
      <c r="K152" s="47">
        <v>0</v>
      </c>
      <c r="L152" s="47">
        <v>0</v>
      </c>
      <c r="M152" s="49">
        <v>0</v>
      </c>
      <c r="N152" s="174" t="s">
        <v>878</v>
      </c>
      <c r="O152" s="158" t="s">
        <v>878</v>
      </c>
      <c r="P152" s="159" t="s">
        <v>878</v>
      </c>
    </row>
    <row r="153" spans="1:16" x14ac:dyDescent="0.25">
      <c r="A153" s="74" t="s">
        <v>314</v>
      </c>
      <c r="B153" s="75" t="s">
        <v>315</v>
      </c>
      <c r="C153" s="76" t="s">
        <v>31</v>
      </c>
      <c r="D153" s="101">
        <v>102</v>
      </c>
      <c r="E153" s="103">
        <v>69.897058823529406</v>
      </c>
      <c r="F153" s="104">
        <v>63</v>
      </c>
      <c r="G153" s="47">
        <v>7.8431372549019607E-2</v>
      </c>
      <c r="H153" s="47">
        <v>0.14705882352941177</v>
      </c>
      <c r="I153" s="47">
        <v>0.30392156862745096</v>
      </c>
      <c r="J153" s="47">
        <v>0.48039215686274511</v>
      </c>
      <c r="K153" s="47">
        <v>0.37254901960784315</v>
      </c>
      <c r="L153" s="47">
        <v>0.25490196078431371</v>
      </c>
      <c r="M153" s="49">
        <v>0.21568627450980393</v>
      </c>
      <c r="N153" s="174">
        <v>66.920383937393339</v>
      </c>
      <c r="O153" s="158">
        <v>0.35877396858119653</v>
      </c>
      <c r="P153" s="159">
        <v>0.15800475531051889</v>
      </c>
    </row>
    <row r="154" spans="1:16" x14ac:dyDescent="0.25">
      <c r="A154" s="74" t="s">
        <v>316</v>
      </c>
      <c r="B154" s="75" t="s">
        <v>317</v>
      </c>
      <c r="C154" s="76" t="s">
        <v>8</v>
      </c>
      <c r="D154" s="101">
        <v>83</v>
      </c>
      <c r="E154" s="103">
        <v>71.656626506024097</v>
      </c>
      <c r="F154" s="104">
        <v>67</v>
      </c>
      <c r="G154" s="47">
        <v>8.4337349397590355E-2</v>
      </c>
      <c r="H154" s="47">
        <v>0.18072289156626506</v>
      </c>
      <c r="I154" s="47">
        <v>0.24096385542168675</v>
      </c>
      <c r="J154" s="47">
        <v>0.51807228915662651</v>
      </c>
      <c r="K154" s="47">
        <v>0.46987951807228917</v>
      </c>
      <c r="L154" s="47">
        <v>0.31325301204819278</v>
      </c>
      <c r="M154" s="49">
        <v>0.24096385542168675</v>
      </c>
      <c r="N154" s="174">
        <v>70.782177379146887</v>
      </c>
      <c r="O154" s="158">
        <v>0.24308764710095898</v>
      </c>
      <c r="P154" s="159">
        <v>0.21906542217516534</v>
      </c>
    </row>
    <row r="155" spans="1:16" x14ac:dyDescent="0.25">
      <c r="A155" s="74" t="s">
        <v>318</v>
      </c>
      <c r="B155" s="75" t="s">
        <v>319</v>
      </c>
      <c r="C155" s="76" t="s">
        <v>31</v>
      </c>
      <c r="D155" s="101">
        <v>107</v>
      </c>
      <c r="E155" s="103">
        <v>68.453271028037378</v>
      </c>
      <c r="F155" s="104">
        <v>66.5</v>
      </c>
      <c r="G155" s="47" t="s">
        <v>878</v>
      </c>
      <c r="H155" s="47">
        <v>7.476635514018691E-2</v>
      </c>
      <c r="I155" s="47">
        <v>0.24299065420560748</v>
      </c>
      <c r="J155" s="47">
        <v>0.59813084112149528</v>
      </c>
      <c r="K155" s="47">
        <v>0.43925233644859818</v>
      </c>
      <c r="L155" s="47">
        <v>0.24299065420560748</v>
      </c>
      <c r="M155" s="49">
        <v>0.15887850467289721</v>
      </c>
      <c r="N155" s="174">
        <v>66.103031774405423</v>
      </c>
      <c r="O155" s="158">
        <v>0.2901021789385102</v>
      </c>
      <c r="P155" s="159">
        <v>0.12657201127945181</v>
      </c>
    </row>
    <row r="156" spans="1:16" x14ac:dyDescent="0.25">
      <c r="A156" s="74" t="s">
        <v>320</v>
      </c>
      <c r="B156" s="75" t="s">
        <v>321</v>
      </c>
      <c r="C156" s="76" t="s">
        <v>31</v>
      </c>
      <c r="D156" s="101">
        <v>457</v>
      </c>
      <c r="E156" s="103">
        <v>64.692299045951728</v>
      </c>
      <c r="F156" s="104">
        <v>60.661000000000001</v>
      </c>
      <c r="G156" s="47">
        <v>8.0962800875273522E-2</v>
      </c>
      <c r="H156" s="47">
        <v>0.21225382932166301</v>
      </c>
      <c r="I156" s="47">
        <v>0.39168490153172869</v>
      </c>
      <c r="J156" s="47">
        <v>0.47264770240700216</v>
      </c>
      <c r="K156" s="47">
        <v>0.30634573304157547</v>
      </c>
      <c r="L156" s="47">
        <v>0.16849015317286653</v>
      </c>
      <c r="M156" s="49">
        <v>0.13566739606126915</v>
      </c>
      <c r="N156" s="174">
        <v>65.253522525198278</v>
      </c>
      <c r="O156" s="158">
        <v>0.40503590665448314</v>
      </c>
      <c r="P156" s="159">
        <v>0.15494563357780458</v>
      </c>
    </row>
    <row r="157" spans="1:16" x14ac:dyDescent="0.25">
      <c r="A157" s="74" t="s">
        <v>322</v>
      </c>
      <c r="B157" s="75" t="s">
        <v>323</v>
      </c>
      <c r="C157" s="76" t="s">
        <v>31</v>
      </c>
      <c r="D157" s="101">
        <v>209</v>
      </c>
      <c r="E157" s="103">
        <v>68.039746583732054</v>
      </c>
      <c r="F157" s="104">
        <v>65.032999999999987</v>
      </c>
      <c r="G157" s="47">
        <v>5.2631578947368425E-2</v>
      </c>
      <c r="H157" s="47">
        <v>0.11961722488038279</v>
      </c>
      <c r="I157" s="47">
        <v>0.23444976076555021</v>
      </c>
      <c r="J157" s="47">
        <v>0.57894736842105265</v>
      </c>
      <c r="K157" s="47">
        <v>0.3923444976076555</v>
      </c>
      <c r="L157" s="47">
        <v>0.25837320574162681</v>
      </c>
      <c r="M157" s="49">
        <v>0.18660287081339713</v>
      </c>
      <c r="N157" s="174">
        <v>70.224204267947258</v>
      </c>
      <c r="O157" s="158">
        <v>0.19993953026911995</v>
      </c>
      <c r="P157" s="159">
        <v>0.22515579131710364</v>
      </c>
    </row>
    <row r="158" spans="1:16" x14ac:dyDescent="0.25">
      <c r="A158" s="74" t="s">
        <v>324</v>
      </c>
      <c r="B158" s="75" t="s">
        <v>325</v>
      </c>
      <c r="C158" s="76" t="s">
        <v>31</v>
      </c>
      <c r="D158" s="101">
        <v>113</v>
      </c>
      <c r="E158" s="103">
        <v>75.454991977876105</v>
      </c>
      <c r="F158" s="104">
        <v>68.312000000000012</v>
      </c>
      <c r="G158" s="47">
        <v>7.9646017699115043E-2</v>
      </c>
      <c r="H158" s="47">
        <v>0.15044247787610618</v>
      </c>
      <c r="I158" s="47">
        <v>0.24778761061946902</v>
      </c>
      <c r="J158" s="47">
        <v>0.43362831858407075</v>
      </c>
      <c r="K158" s="47">
        <v>0.48672566371681414</v>
      </c>
      <c r="L158" s="47">
        <v>0.37168141592920356</v>
      </c>
      <c r="M158" s="49">
        <v>0.31858407079646017</v>
      </c>
      <c r="N158" s="174">
        <v>70.702098800514193</v>
      </c>
      <c r="O158" s="158">
        <v>0.32964351159735261</v>
      </c>
      <c r="P158" s="159">
        <v>0.20906802670867125</v>
      </c>
    </row>
    <row r="159" spans="1:16" x14ac:dyDescent="0.25">
      <c r="A159" s="74" t="s">
        <v>326</v>
      </c>
      <c r="B159" s="75" t="s">
        <v>327</v>
      </c>
      <c r="C159" s="76" t="s">
        <v>31</v>
      </c>
      <c r="D159" s="101">
        <v>220</v>
      </c>
      <c r="E159" s="103">
        <v>67.930274999999995</v>
      </c>
      <c r="F159" s="104">
        <v>65</v>
      </c>
      <c r="G159" s="47">
        <v>4.0909090909090909E-2</v>
      </c>
      <c r="H159" s="47">
        <v>0.11818181818181818</v>
      </c>
      <c r="I159" s="47">
        <v>0.24545454545454548</v>
      </c>
      <c r="J159" s="47">
        <v>0.6045454545454545</v>
      </c>
      <c r="K159" s="47">
        <v>0.39545454545454545</v>
      </c>
      <c r="L159" s="47">
        <v>0.22727272727272727</v>
      </c>
      <c r="M159" s="49">
        <v>0.15</v>
      </c>
      <c r="N159" s="174">
        <v>70.308443470943118</v>
      </c>
      <c r="O159" s="158">
        <v>0.20905232146288877</v>
      </c>
      <c r="P159" s="159">
        <v>0.19428127206068602</v>
      </c>
    </row>
    <row r="160" spans="1:16" x14ac:dyDescent="0.25">
      <c r="A160" s="74" t="s">
        <v>328</v>
      </c>
      <c r="B160" s="75" t="s">
        <v>329</v>
      </c>
      <c r="C160" s="76" t="s">
        <v>31</v>
      </c>
      <c r="D160" s="101">
        <v>177</v>
      </c>
      <c r="E160" s="103">
        <v>68.570621468926561</v>
      </c>
      <c r="F160" s="104">
        <v>65.5</v>
      </c>
      <c r="G160" s="47">
        <v>7.9096045197740106E-2</v>
      </c>
      <c r="H160" s="47">
        <v>0.16949152542372883</v>
      </c>
      <c r="I160" s="47">
        <v>0.25988700564971751</v>
      </c>
      <c r="J160" s="47">
        <v>0.56497175141242939</v>
      </c>
      <c r="K160" s="47">
        <v>0.41242937853107342</v>
      </c>
      <c r="L160" s="47">
        <v>0.24293785310734464</v>
      </c>
      <c r="M160" s="49">
        <v>0.1751412429378531</v>
      </c>
      <c r="N160" s="174">
        <v>71.702705893115862</v>
      </c>
      <c r="O160" s="158">
        <v>0.2145623742446264</v>
      </c>
      <c r="P160" s="159">
        <v>0.2294511769530396</v>
      </c>
    </row>
    <row r="161" spans="1:16" x14ac:dyDescent="0.25">
      <c r="A161" s="74" t="s">
        <v>330</v>
      </c>
      <c r="B161" s="75" t="s">
        <v>331</v>
      </c>
      <c r="C161" s="76" t="s">
        <v>11</v>
      </c>
      <c r="D161" s="101">
        <v>204</v>
      </c>
      <c r="E161" s="103">
        <v>64.210759348039218</v>
      </c>
      <c r="F161" s="104">
        <v>63</v>
      </c>
      <c r="G161" s="47">
        <v>9.8039215686274522E-2</v>
      </c>
      <c r="H161" s="47">
        <v>0.20098039215686275</v>
      </c>
      <c r="I161" s="47">
        <v>0.31862745098039214</v>
      </c>
      <c r="J161" s="47">
        <v>0.58333333333333337</v>
      </c>
      <c r="K161" s="47">
        <v>0.32843137254901961</v>
      </c>
      <c r="L161" s="47">
        <v>0.18627450980392157</v>
      </c>
      <c r="M161" s="49">
        <v>9.8039215686274522E-2</v>
      </c>
      <c r="N161" s="174">
        <v>65.1161167712024</v>
      </c>
      <c r="O161" s="158">
        <v>0.31376252823193257</v>
      </c>
      <c r="P161" s="159">
        <v>0.11955154683681708</v>
      </c>
    </row>
    <row r="162" spans="1:16" x14ac:dyDescent="0.25">
      <c r="A162" s="74" t="s">
        <v>332</v>
      </c>
      <c r="B162" s="75" t="s">
        <v>333</v>
      </c>
      <c r="C162" s="76" t="s">
        <v>8</v>
      </c>
      <c r="D162" s="101">
        <v>112</v>
      </c>
      <c r="E162" s="103">
        <v>71.8125</v>
      </c>
      <c r="F162" s="104">
        <v>66</v>
      </c>
      <c r="G162" s="47">
        <v>5.3571428571428568E-2</v>
      </c>
      <c r="H162" s="47">
        <v>9.8214285714285712E-2</v>
      </c>
      <c r="I162" s="47">
        <v>0.2589285714285714</v>
      </c>
      <c r="J162" s="47">
        <v>0.5267857142857143</v>
      </c>
      <c r="K162" s="47">
        <v>0.4375</v>
      </c>
      <c r="L162" s="47">
        <v>0.2589285714285714</v>
      </c>
      <c r="M162" s="49">
        <v>0.21428571428571427</v>
      </c>
      <c r="N162" s="174">
        <v>72.468000654907271</v>
      </c>
      <c r="O162" s="158">
        <v>0.24427707774683058</v>
      </c>
      <c r="P162" s="159">
        <v>0.2228739257461865</v>
      </c>
    </row>
    <row r="163" spans="1:16" x14ac:dyDescent="0.25">
      <c r="A163" s="74" t="s">
        <v>334</v>
      </c>
      <c r="B163" s="75" t="s">
        <v>335</v>
      </c>
      <c r="C163" s="76" t="s">
        <v>110</v>
      </c>
      <c r="D163" s="101">
        <v>158</v>
      </c>
      <c r="E163" s="103">
        <v>68.987341772151893</v>
      </c>
      <c r="F163" s="104">
        <v>64.25</v>
      </c>
      <c r="G163" s="47">
        <v>6.3291139240506333E-2</v>
      </c>
      <c r="H163" s="47">
        <v>0.13924050632911392</v>
      </c>
      <c r="I163" s="47">
        <v>0.26582278481012656</v>
      </c>
      <c r="J163" s="47">
        <v>0.5</v>
      </c>
      <c r="K163" s="47">
        <v>0.39240506329113928</v>
      </c>
      <c r="L163" s="47">
        <v>0.25949367088607594</v>
      </c>
      <c r="M163" s="49">
        <v>0.23417721518987342</v>
      </c>
      <c r="N163" s="174">
        <v>70.63988664378148</v>
      </c>
      <c r="O163" s="158">
        <v>0.24124473735689819</v>
      </c>
      <c r="P163" s="159">
        <v>0.27615803407758127</v>
      </c>
    </row>
    <row r="164" spans="1:16" x14ac:dyDescent="0.25">
      <c r="A164" s="74" t="s">
        <v>336</v>
      </c>
      <c r="B164" s="75" t="s">
        <v>337</v>
      </c>
      <c r="C164" s="76" t="s">
        <v>69</v>
      </c>
      <c r="D164" s="101">
        <v>183</v>
      </c>
      <c r="E164" s="103">
        <v>71.716112663934354</v>
      </c>
      <c r="F164" s="104">
        <v>70.49799999999999</v>
      </c>
      <c r="G164" s="47">
        <v>3.825136612021858E-2</v>
      </c>
      <c r="H164" s="47">
        <v>8.7431693989071052E-2</v>
      </c>
      <c r="I164" s="47">
        <v>0.19125683060109289</v>
      </c>
      <c r="J164" s="47">
        <v>0.56284153005464477</v>
      </c>
      <c r="K164" s="47">
        <v>0.5300546448087432</v>
      </c>
      <c r="L164" s="47">
        <v>0.34426229508196721</v>
      </c>
      <c r="M164" s="49">
        <v>0.24590163934426229</v>
      </c>
      <c r="N164" s="174">
        <v>70.485523153407044</v>
      </c>
      <c r="O164" s="158">
        <v>0.2091706719718166</v>
      </c>
      <c r="P164" s="159">
        <v>0.21456105195571179</v>
      </c>
    </row>
    <row r="165" spans="1:16" x14ac:dyDescent="0.25">
      <c r="A165" s="74" t="s">
        <v>338</v>
      </c>
      <c r="B165" s="75" t="s">
        <v>339</v>
      </c>
      <c r="C165" s="76" t="s">
        <v>69</v>
      </c>
      <c r="D165" s="101">
        <v>109</v>
      </c>
      <c r="E165" s="103">
        <v>63.105504587155963</v>
      </c>
      <c r="F165" s="104">
        <v>61</v>
      </c>
      <c r="G165" s="47">
        <v>0.10091743119266056</v>
      </c>
      <c r="H165" s="47">
        <v>0.23853211009174313</v>
      </c>
      <c r="I165" s="47">
        <v>0.38532110091743121</v>
      </c>
      <c r="J165" s="47">
        <v>0.54128440366972475</v>
      </c>
      <c r="K165" s="47">
        <v>0.24770642201834864</v>
      </c>
      <c r="L165" s="47">
        <v>0.10091743119266056</v>
      </c>
      <c r="M165" s="49">
        <v>7.3394495412844041E-2</v>
      </c>
      <c r="N165" s="174">
        <v>62.205603298796433</v>
      </c>
      <c r="O165" s="158">
        <v>0.4136326346656215</v>
      </c>
      <c r="P165" s="159">
        <v>6.8036836398633949E-2</v>
      </c>
    </row>
    <row r="166" spans="1:16" x14ac:dyDescent="0.25">
      <c r="A166" s="74" t="s">
        <v>340</v>
      </c>
      <c r="B166" s="75" t="s">
        <v>341</v>
      </c>
      <c r="C166" s="76" t="s">
        <v>69</v>
      </c>
      <c r="D166" s="101">
        <v>127</v>
      </c>
      <c r="E166" s="103">
        <v>69.817322834645665</v>
      </c>
      <c r="F166" s="104">
        <v>65</v>
      </c>
      <c r="G166" s="47">
        <v>9.4488188976377951E-2</v>
      </c>
      <c r="H166" s="47">
        <v>0.14960629921259844</v>
      </c>
      <c r="I166" s="47">
        <v>0.27559055118110237</v>
      </c>
      <c r="J166" s="47">
        <v>0.48818897637795272</v>
      </c>
      <c r="K166" s="47">
        <v>0.43307086614173229</v>
      </c>
      <c r="L166" s="47">
        <v>0.29133858267716539</v>
      </c>
      <c r="M166" s="49">
        <v>0.23622047244094488</v>
      </c>
      <c r="N166" s="174">
        <v>70.337577436846345</v>
      </c>
      <c r="O166" s="158">
        <v>0.25962833238425992</v>
      </c>
      <c r="P166" s="159">
        <v>0.24043035083511921</v>
      </c>
    </row>
    <row r="167" spans="1:16" x14ac:dyDescent="0.25">
      <c r="A167" s="74" t="s">
        <v>342</v>
      </c>
      <c r="B167" s="75" t="s">
        <v>343</v>
      </c>
      <c r="C167" s="76" t="s">
        <v>11</v>
      </c>
      <c r="D167" s="101">
        <v>106</v>
      </c>
      <c r="E167" s="103">
        <v>66.70754716981132</v>
      </c>
      <c r="F167" s="104">
        <v>63</v>
      </c>
      <c r="G167" s="47">
        <v>4.716981132075472E-2</v>
      </c>
      <c r="H167" s="47">
        <v>0.12264150943396226</v>
      </c>
      <c r="I167" s="47">
        <v>0.25471698113207547</v>
      </c>
      <c r="J167" s="47">
        <v>0.6132075471698113</v>
      </c>
      <c r="K167" s="47">
        <v>0.31132075471698112</v>
      </c>
      <c r="L167" s="47">
        <v>0.16037735849056603</v>
      </c>
      <c r="M167" s="49">
        <v>0.13207547169811321</v>
      </c>
      <c r="N167" s="174">
        <v>66.491726373675263</v>
      </c>
      <c r="O167" s="158">
        <v>0.26344255335308903</v>
      </c>
      <c r="P167" s="159">
        <v>0.12542511183878197</v>
      </c>
    </row>
    <row r="168" spans="1:16" x14ac:dyDescent="0.25">
      <c r="A168" s="74" t="s">
        <v>344</v>
      </c>
      <c r="B168" s="75" t="s">
        <v>345</v>
      </c>
      <c r="C168" s="76" t="s">
        <v>5</v>
      </c>
      <c r="D168" s="101">
        <v>78</v>
      </c>
      <c r="E168" s="103">
        <v>61.525641025641029</v>
      </c>
      <c r="F168" s="104">
        <v>60</v>
      </c>
      <c r="G168" s="47">
        <v>0.10256410256410257</v>
      </c>
      <c r="H168" s="47">
        <v>0.19230769230769229</v>
      </c>
      <c r="I168" s="47">
        <v>0.39743589743589747</v>
      </c>
      <c r="J168" s="47">
        <v>0.53846153846153844</v>
      </c>
      <c r="K168" s="47">
        <v>0.25641025641025644</v>
      </c>
      <c r="L168" s="47">
        <v>0.11538461538461538</v>
      </c>
      <c r="M168" s="49">
        <v>6.4102564102564111E-2</v>
      </c>
      <c r="N168" s="174">
        <v>60.457867291054626</v>
      </c>
      <c r="O168" s="158">
        <v>0.42958515619281684</v>
      </c>
      <c r="P168" s="159">
        <v>6.0555988224786798E-2</v>
      </c>
    </row>
    <row r="169" spans="1:16" x14ac:dyDescent="0.25">
      <c r="A169" s="74" t="s">
        <v>346</v>
      </c>
      <c r="B169" s="75" t="s">
        <v>347</v>
      </c>
      <c r="C169" s="76" t="s">
        <v>31</v>
      </c>
      <c r="D169" s="101">
        <v>103</v>
      </c>
      <c r="E169" s="103">
        <v>68.485436893203882</v>
      </c>
      <c r="F169" s="104">
        <v>63.5</v>
      </c>
      <c r="G169" s="47">
        <v>4.8543689320388349E-2</v>
      </c>
      <c r="H169" s="47">
        <v>0.15533980582524273</v>
      </c>
      <c r="I169" s="47">
        <v>0.25242718446601942</v>
      </c>
      <c r="J169" s="47">
        <v>0.56310679611650483</v>
      </c>
      <c r="K169" s="47">
        <v>0.38834951456310679</v>
      </c>
      <c r="L169" s="47">
        <v>0.23300970873786409</v>
      </c>
      <c r="M169" s="49">
        <v>0.18446601941747573</v>
      </c>
      <c r="N169" s="174">
        <v>70.120218108268233</v>
      </c>
      <c r="O169" s="158">
        <v>0.22779191715389424</v>
      </c>
      <c r="P169" s="159">
        <v>0.23083788042688205</v>
      </c>
    </row>
    <row r="170" spans="1:16" x14ac:dyDescent="0.25">
      <c r="A170" s="74" t="s">
        <v>348</v>
      </c>
      <c r="B170" s="75" t="s">
        <v>349</v>
      </c>
      <c r="C170" s="76" t="s">
        <v>24</v>
      </c>
      <c r="D170" s="101">
        <v>99</v>
      </c>
      <c r="E170" s="103">
        <v>67.727272727272734</v>
      </c>
      <c r="F170" s="104">
        <v>65</v>
      </c>
      <c r="G170" s="47">
        <v>0.1111111111111111</v>
      </c>
      <c r="H170" s="47">
        <v>0.18181818181818182</v>
      </c>
      <c r="I170" s="47">
        <v>0.24242424242424243</v>
      </c>
      <c r="J170" s="47">
        <v>0.58585858585858586</v>
      </c>
      <c r="K170" s="47">
        <v>0.37373737373737376</v>
      </c>
      <c r="L170" s="47">
        <v>0.2121212121212121</v>
      </c>
      <c r="M170" s="49">
        <v>0.17171717171717174</v>
      </c>
      <c r="N170" s="174">
        <v>66.579577518996601</v>
      </c>
      <c r="O170" s="158">
        <v>0.26150064080859586</v>
      </c>
      <c r="P170" s="159">
        <v>0.14843953740934171</v>
      </c>
    </row>
    <row r="171" spans="1:16" x14ac:dyDescent="0.25">
      <c r="A171" s="74" t="s">
        <v>350</v>
      </c>
      <c r="B171" s="75" t="s">
        <v>351</v>
      </c>
      <c r="C171" s="76" t="s">
        <v>31</v>
      </c>
      <c r="D171" s="101">
        <v>272</v>
      </c>
      <c r="E171" s="103">
        <v>71.207794117647055</v>
      </c>
      <c r="F171" s="104">
        <v>69</v>
      </c>
      <c r="G171" s="47">
        <v>3.6764705882352942E-2</v>
      </c>
      <c r="H171" s="47">
        <v>8.8235294117647065E-2</v>
      </c>
      <c r="I171" s="47">
        <v>0.14338235294117646</v>
      </c>
      <c r="J171" s="47">
        <v>0.65441176470588236</v>
      </c>
      <c r="K171" s="47">
        <v>0.52205882352941169</v>
      </c>
      <c r="L171" s="47">
        <v>0.33455882352941174</v>
      </c>
      <c r="M171" s="49">
        <v>0.20220588235294115</v>
      </c>
      <c r="N171" s="174">
        <v>71.154083532120154</v>
      </c>
      <c r="O171" s="158">
        <v>0.1496354472264593</v>
      </c>
      <c r="P171" s="159">
        <v>0.21579539732241568</v>
      </c>
    </row>
    <row r="172" spans="1:16" x14ac:dyDescent="0.25">
      <c r="A172" s="74" t="s">
        <v>352</v>
      </c>
      <c r="B172" s="75" t="s">
        <v>353</v>
      </c>
      <c r="C172" s="76" t="s">
        <v>24</v>
      </c>
      <c r="D172" s="101">
        <v>266</v>
      </c>
      <c r="E172" s="103">
        <v>71.227156015037593</v>
      </c>
      <c r="F172" s="104">
        <v>67</v>
      </c>
      <c r="G172" s="47">
        <v>5.6390977443609019E-2</v>
      </c>
      <c r="H172" s="47">
        <v>0.12030075187969924</v>
      </c>
      <c r="I172" s="47">
        <v>0.19924812030075187</v>
      </c>
      <c r="J172" s="47">
        <v>0.59398496240601506</v>
      </c>
      <c r="K172" s="47">
        <v>0.43984962406015038</v>
      </c>
      <c r="L172" s="47">
        <v>0.2932330827067669</v>
      </c>
      <c r="M172" s="49">
        <v>0.2067669172932331</v>
      </c>
      <c r="N172" s="174">
        <v>70.847449451686984</v>
      </c>
      <c r="O172" s="158">
        <v>0.20408360916014753</v>
      </c>
      <c r="P172" s="159">
        <v>0.20191233185186808</v>
      </c>
    </row>
    <row r="173" spans="1:16" x14ac:dyDescent="0.25">
      <c r="A173" s="74" t="s">
        <v>354</v>
      </c>
      <c r="B173" s="75" t="s">
        <v>355</v>
      </c>
      <c r="C173" s="76" t="s">
        <v>21</v>
      </c>
      <c r="D173" s="101">
        <v>259</v>
      </c>
      <c r="E173" s="103">
        <v>66.092664092664094</v>
      </c>
      <c r="F173" s="104">
        <v>64</v>
      </c>
      <c r="G173" s="47">
        <v>8.1081081081081086E-2</v>
      </c>
      <c r="H173" s="47">
        <v>0.1891891891891892</v>
      </c>
      <c r="I173" s="47">
        <v>0.30888030888030887</v>
      </c>
      <c r="J173" s="47">
        <v>0.55598455598455598</v>
      </c>
      <c r="K173" s="47">
        <v>0.33976833976833981</v>
      </c>
      <c r="L173" s="47">
        <v>0.21235521235521237</v>
      </c>
      <c r="M173" s="49">
        <v>0.13513513513513514</v>
      </c>
      <c r="N173" s="174">
        <v>66.871813689834369</v>
      </c>
      <c r="O173" s="158">
        <v>0.28464866520724363</v>
      </c>
      <c r="P173" s="159">
        <v>0.13746770898345453</v>
      </c>
    </row>
    <row r="174" spans="1:16" x14ac:dyDescent="0.25">
      <c r="A174" s="74" t="s">
        <v>356</v>
      </c>
      <c r="B174" s="75" t="s">
        <v>357</v>
      </c>
      <c r="C174" s="76" t="s">
        <v>69</v>
      </c>
      <c r="D174" s="101">
        <v>130</v>
      </c>
      <c r="E174" s="103">
        <v>67.523076923076928</v>
      </c>
      <c r="F174" s="104">
        <v>65</v>
      </c>
      <c r="G174" s="47">
        <v>3.8461538461538464E-2</v>
      </c>
      <c r="H174" s="47">
        <v>0.1076923076923077</v>
      </c>
      <c r="I174" s="47">
        <v>0.19230769230769229</v>
      </c>
      <c r="J174" s="47">
        <v>0.68461538461538463</v>
      </c>
      <c r="K174" s="47">
        <v>0.36153846153846153</v>
      </c>
      <c r="L174" s="47">
        <v>0.2</v>
      </c>
      <c r="M174" s="49">
        <v>0.12307692307692308</v>
      </c>
      <c r="N174" s="174">
        <v>68.232080780569433</v>
      </c>
      <c r="O174" s="158">
        <v>0.18897481753908843</v>
      </c>
      <c r="P174" s="159">
        <v>0.13134378108781802</v>
      </c>
    </row>
    <row r="175" spans="1:16" x14ac:dyDescent="0.25">
      <c r="A175" s="106" t="s">
        <v>358</v>
      </c>
      <c r="B175" s="107" t="s">
        <v>359</v>
      </c>
      <c r="C175" s="78" t="s">
        <v>110</v>
      </c>
      <c r="D175" s="101">
        <v>250</v>
      </c>
      <c r="E175" s="103">
        <v>64.488</v>
      </c>
      <c r="F175" s="104">
        <v>61.5</v>
      </c>
      <c r="G175" s="47">
        <v>0.06</v>
      </c>
      <c r="H175" s="47">
        <v>0.20800000000000002</v>
      </c>
      <c r="I175" s="47">
        <v>0.35200000000000004</v>
      </c>
      <c r="J175" s="47">
        <v>0.52800000000000002</v>
      </c>
      <c r="K175" s="47">
        <v>0.28800000000000003</v>
      </c>
      <c r="L175" s="47">
        <v>0.192</v>
      </c>
      <c r="M175" s="49">
        <v>0.12</v>
      </c>
      <c r="N175" s="174">
        <v>66.417835325012547</v>
      </c>
      <c r="O175" s="158">
        <v>0</v>
      </c>
      <c r="P175" s="159">
        <v>0</v>
      </c>
    </row>
    <row r="176" spans="1:16" x14ac:dyDescent="0.25">
      <c r="A176" s="79"/>
      <c r="B176" s="108"/>
      <c r="C176" s="56" t="s">
        <v>8</v>
      </c>
      <c r="D176" s="101">
        <v>2871</v>
      </c>
      <c r="E176" s="103">
        <v>68.406613345349882</v>
      </c>
      <c r="F176" s="104">
        <v>65</v>
      </c>
      <c r="G176" s="47">
        <v>6.7572274468826188E-2</v>
      </c>
      <c r="H176" s="47">
        <v>0.15639150121908743</v>
      </c>
      <c r="I176" s="47">
        <v>0.27899686520376177</v>
      </c>
      <c r="J176" s="47">
        <v>0.53082549634273779</v>
      </c>
      <c r="K176" s="47">
        <v>0.39010797631487287</v>
      </c>
      <c r="L176" s="47">
        <v>0.25531173807035878</v>
      </c>
      <c r="M176" s="49">
        <v>0.19017763845350052</v>
      </c>
      <c r="N176" s="174">
        <v>69.079772319088519</v>
      </c>
      <c r="O176" s="158">
        <v>0.27280264685559785</v>
      </c>
      <c r="P176" s="159">
        <v>0.19685634469870139</v>
      </c>
    </row>
    <row r="177" spans="1:16" x14ac:dyDescent="0.25">
      <c r="A177" s="80"/>
      <c r="B177" s="75"/>
      <c r="C177" s="45" t="s">
        <v>14</v>
      </c>
      <c r="D177" s="101">
        <v>1712</v>
      </c>
      <c r="E177" s="103">
        <v>65.25037295560746</v>
      </c>
      <c r="F177" s="104">
        <v>63</v>
      </c>
      <c r="G177" s="47">
        <v>9.0537383177570097E-2</v>
      </c>
      <c r="H177" s="47">
        <v>0.1927570093457944</v>
      </c>
      <c r="I177" s="47">
        <v>0.3335280373831776</v>
      </c>
      <c r="J177" s="47">
        <v>0.53154205607476634</v>
      </c>
      <c r="K177" s="47">
        <v>0.31892523364485981</v>
      </c>
      <c r="L177" s="47">
        <v>0.19626168224299065</v>
      </c>
      <c r="M177" s="49">
        <v>0.13492990654205608</v>
      </c>
      <c r="N177" s="174">
        <v>65.777073437806791</v>
      </c>
      <c r="O177" s="158">
        <v>0.32282734867731555</v>
      </c>
      <c r="P177" s="159">
        <v>0.1455256420642739</v>
      </c>
    </row>
    <row r="178" spans="1:16" x14ac:dyDescent="0.25">
      <c r="A178" s="80"/>
      <c r="B178" s="75"/>
      <c r="C178" s="45" t="s">
        <v>31</v>
      </c>
      <c r="D178" s="101">
        <v>5504</v>
      </c>
      <c r="E178" s="103">
        <v>69.311022048237874</v>
      </c>
      <c r="F178" s="104">
        <v>65.5</v>
      </c>
      <c r="G178" s="47">
        <v>6.1773255813953487E-2</v>
      </c>
      <c r="H178" s="47">
        <v>0.14007994186046513</v>
      </c>
      <c r="I178" s="47">
        <v>0.25944767441860461</v>
      </c>
      <c r="J178" s="47">
        <v>0.54305959302325579</v>
      </c>
      <c r="K178" s="47">
        <v>0.41297238372093026</v>
      </c>
      <c r="L178" s="47">
        <v>0.2676235465116279</v>
      </c>
      <c r="M178" s="49">
        <v>0.19749273255813954</v>
      </c>
      <c r="N178" s="174">
        <v>69.140144812620917</v>
      </c>
      <c r="O178" s="158">
        <v>0.2649810825835564</v>
      </c>
      <c r="P178" s="159">
        <v>0.19002733679563433</v>
      </c>
    </row>
    <row r="179" spans="1:16" x14ac:dyDescent="0.25">
      <c r="A179" s="80"/>
      <c r="B179" s="75"/>
      <c r="C179" s="45" t="s">
        <v>50</v>
      </c>
      <c r="D179" s="101">
        <v>1511</v>
      </c>
      <c r="E179" s="103">
        <v>68.484087567174058</v>
      </c>
      <c r="F179" s="104">
        <v>66</v>
      </c>
      <c r="G179" s="47">
        <v>5.6915949702183985E-2</v>
      </c>
      <c r="H179" s="47">
        <v>0.13699536730641959</v>
      </c>
      <c r="I179" s="47">
        <v>0.2442091330244871</v>
      </c>
      <c r="J179" s="47">
        <v>0.57577763070814025</v>
      </c>
      <c r="K179" s="47">
        <v>0.4176042356055592</v>
      </c>
      <c r="L179" s="47">
        <v>0.24751819986763732</v>
      </c>
      <c r="M179" s="49">
        <v>0.18001323626737262</v>
      </c>
      <c r="N179" s="174">
        <v>68.497455887249913</v>
      </c>
      <c r="O179" s="158">
        <v>0.25251945367974821</v>
      </c>
      <c r="P179" s="159">
        <v>0.16643001848995354</v>
      </c>
    </row>
    <row r="180" spans="1:16" x14ac:dyDescent="0.25">
      <c r="A180" s="80"/>
      <c r="B180" s="75"/>
      <c r="C180" s="45" t="s">
        <v>24</v>
      </c>
      <c r="D180" s="101">
        <v>3220</v>
      </c>
      <c r="E180" s="103">
        <v>68.759794875776393</v>
      </c>
      <c r="F180" s="104">
        <v>65</v>
      </c>
      <c r="G180" s="47">
        <v>6.4285714285714293E-2</v>
      </c>
      <c r="H180" s="47">
        <v>0.13695652173913042</v>
      </c>
      <c r="I180" s="47">
        <v>0.24378881987577639</v>
      </c>
      <c r="J180" s="47">
        <v>0.57142857142857151</v>
      </c>
      <c r="K180" s="47">
        <v>0.38291925465838511</v>
      </c>
      <c r="L180" s="47">
        <v>0.24813664596273291</v>
      </c>
      <c r="M180" s="49">
        <v>0.18478260869565219</v>
      </c>
      <c r="N180" s="174">
        <v>68.639916429694551</v>
      </c>
      <c r="O180" s="158">
        <v>0.24875928540136472</v>
      </c>
      <c r="P180" s="159">
        <v>0.18023302862714727</v>
      </c>
    </row>
    <row r="181" spans="1:16" x14ac:dyDescent="0.25">
      <c r="A181" s="80"/>
      <c r="B181" s="75"/>
      <c r="C181" s="45" t="s">
        <v>21</v>
      </c>
      <c r="D181" s="101">
        <v>2182</v>
      </c>
      <c r="E181" s="103">
        <v>64.575131760311621</v>
      </c>
      <c r="F181" s="104">
        <v>62.5</v>
      </c>
      <c r="G181" s="47">
        <v>8.9367552703941339E-2</v>
      </c>
      <c r="H181" s="47">
        <v>0.19294225481209901</v>
      </c>
      <c r="I181" s="47">
        <v>0.33868010999083409</v>
      </c>
      <c r="J181" s="47">
        <v>0.54903758020164983</v>
      </c>
      <c r="K181" s="47">
        <v>0.28689275893675531</v>
      </c>
      <c r="L181" s="47">
        <v>0.16636113657195234</v>
      </c>
      <c r="M181" s="49">
        <v>0.11228230980751604</v>
      </c>
      <c r="N181" s="174">
        <v>66.182499357108455</v>
      </c>
      <c r="O181" s="158">
        <v>0.3067881202493673</v>
      </c>
      <c r="P181" s="159">
        <v>0.13405837844914326</v>
      </c>
    </row>
    <row r="182" spans="1:16" x14ac:dyDescent="0.25">
      <c r="A182" s="80"/>
      <c r="B182" s="75"/>
      <c r="C182" s="45" t="s">
        <v>110</v>
      </c>
      <c r="D182" s="101">
        <v>2041</v>
      </c>
      <c r="E182" s="103">
        <v>68.240598236158746</v>
      </c>
      <c r="F182" s="104">
        <v>65</v>
      </c>
      <c r="G182" s="47">
        <v>6.1734443900048994E-2</v>
      </c>
      <c r="H182" s="47">
        <v>0.14992650661440471</v>
      </c>
      <c r="I182" s="47">
        <v>0.26163645271925529</v>
      </c>
      <c r="J182" s="47">
        <v>0.55805977462028411</v>
      </c>
      <c r="K182" s="47">
        <v>0.389514943655071</v>
      </c>
      <c r="L182" s="47">
        <v>0.24056834884860362</v>
      </c>
      <c r="M182" s="49">
        <v>0.18030377266046055</v>
      </c>
      <c r="N182" s="174">
        <v>69.10722408799559</v>
      </c>
      <c r="O182" s="158">
        <v>0.25227885529104943</v>
      </c>
      <c r="P182" s="159">
        <v>0.19558040508617691</v>
      </c>
    </row>
    <row r="183" spans="1:16" x14ac:dyDescent="0.25">
      <c r="A183" s="80"/>
      <c r="B183" s="75"/>
      <c r="C183" s="45" t="s">
        <v>69</v>
      </c>
      <c r="D183" s="101">
        <v>2625</v>
      </c>
      <c r="E183" s="103">
        <v>69.651431150857121</v>
      </c>
      <c r="F183" s="104">
        <v>66.124906999999993</v>
      </c>
      <c r="G183" s="47">
        <v>5.219047619047619E-2</v>
      </c>
      <c r="H183" s="47">
        <v>0.11695238095238095</v>
      </c>
      <c r="I183" s="47">
        <v>0.23161904761904761</v>
      </c>
      <c r="J183" s="47">
        <v>0.57790476190476192</v>
      </c>
      <c r="K183" s="47">
        <v>0.42209523809523808</v>
      </c>
      <c r="L183" s="47">
        <v>0.26171428571428573</v>
      </c>
      <c r="M183" s="49">
        <v>0.19047619047619047</v>
      </c>
      <c r="N183" s="174">
        <v>68.943717297318329</v>
      </c>
      <c r="O183" s="158">
        <v>0.24151447933786932</v>
      </c>
      <c r="P183" s="159">
        <v>0.17398299813361554</v>
      </c>
    </row>
    <row r="184" spans="1:16" x14ac:dyDescent="0.25">
      <c r="A184" s="84"/>
      <c r="B184" s="109"/>
      <c r="C184" s="58" t="s">
        <v>11</v>
      </c>
      <c r="D184" s="101">
        <v>2552</v>
      </c>
      <c r="E184" s="103">
        <v>68.82400570552511</v>
      </c>
      <c r="F184" s="104">
        <v>65.5</v>
      </c>
      <c r="G184" s="47">
        <v>5.8777429467084641E-2</v>
      </c>
      <c r="H184" s="47">
        <v>0.12891849529780564</v>
      </c>
      <c r="I184" s="47">
        <v>0.23824451410658309</v>
      </c>
      <c r="J184" s="47">
        <v>0.57366771159874608</v>
      </c>
      <c r="K184" s="47">
        <v>0.3969435736677116</v>
      </c>
      <c r="L184" s="47">
        <v>0.25156739811912227</v>
      </c>
      <c r="M184" s="49">
        <v>0.18808777429467086</v>
      </c>
      <c r="N184" s="174">
        <v>68.524591731328499</v>
      </c>
      <c r="O184" s="158">
        <v>0.24364332094938376</v>
      </c>
      <c r="P184" s="159">
        <v>0.17550025885304102</v>
      </c>
    </row>
    <row r="185" spans="1:16" x14ac:dyDescent="0.25">
      <c r="A185" s="79"/>
      <c r="B185" s="108"/>
      <c r="C185" s="59" t="s">
        <v>410</v>
      </c>
      <c r="D185" s="101">
        <v>24218</v>
      </c>
      <c r="E185" s="103">
        <v>68.260539863511028</v>
      </c>
      <c r="F185" s="104">
        <v>65</v>
      </c>
      <c r="G185" s="47">
        <v>6.5653646048393757E-2</v>
      </c>
      <c r="H185" s="47">
        <v>0.14703939218762904</v>
      </c>
      <c r="I185" s="47">
        <v>0.26604178710050375</v>
      </c>
      <c r="J185" s="47">
        <v>0.55541332892889583</v>
      </c>
      <c r="K185" s="47">
        <v>0.38587001403914445</v>
      </c>
      <c r="L185" s="47">
        <v>0.24353786439838135</v>
      </c>
      <c r="M185" s="49">
        <v>0.17854488397060039</v>
      </c>
      <c r="N185" s="174">
        <v>68.439270644285912</v>
      </c>
      <c r="O185" s="158">
        <v>0.26569765823668617</v>
      </c>
      <c r="P185" s="159">
        <v>0.1776853779725637</v>
      </c>
    </row>
    <row r="186" spans="1:16" x14ac:dyDescent="0.25">
      <c r="A186" s="80"/>
      <c r="B186" s="75"/>
      <c r="C186" s="60" t="s">
        <v>5</v>
      </c>
      <c r="D186" s="101">
        <v>1313</v>
      </c>
      <c r="E186" s="103">
        <v>68.434991197639008</v>
      </c>
      <c r="F186" s="104">
        <v>65</v>
      </c>
      <c r="G186" s="47">
        <v>5.9405940594059403E-2</v>
      </c>
      <c r="H186" s="47">
        <v>0.14394516374714394</v>
      </c>
      <c r="I186" s="47">
        <v>0.25590251332825592</v>
      </c>
      <c r="J186" s="47">
        <v>0.56054836252856055</v>
      </c>
      <c r="K186" s="47">
        <v>0.39070830159939068</v>
      </c>
      <c r="L186" s="47">
        <v>0.26275704493526275</v>
      </c>
      <c r="M186" s="49">
        <v>0.18354912414318356</v>
      </c>
      <c r="N186" s="174">
        <v>68.291975998194843</v>
      </c>
      <c r="O186" s="158">
        <v>0.27151498098925264</v>
      </c>
      <c r="P186" s="159">
        <v>0.18567325780621349</v>
      </c>
    </row>
    <row r="187" spans="1:16" ht="14.25" customHeight="1" x14ac:dyDescent="0.25">
      <c r="A187" s="84"/>
      <c r="B187" s="109"/>
      <c r="C187" s="61" t="s">
        <v>360</v>
      </c>
      <c r="D187" s="101">
        <v>25531</v>
      </c>
      <c r="E187" s="103">
        <v>68.27</v>
      </c>
      <c r="F187" s="104">
        <v>65</v>
      </c>
      <c r="G187" s="47">
        <v>6.5000000000000002E-2</v>
      </c>
      <c r="H187" s="47">
        <v>0.14699999999999999</v>
      </c>
      <c r="I187" s="47">
        <v>0.26600000000000001</v>
      </c>
      <c r="J187" s="47">
        <v>0.55600000000000005</v>
      </c>
      <c r="K187" s="47">
        <v>0.38600000000000001</v>
      </c>
      <c r="L187" s="47">
        <v>0.245</v>
      </c>
      <c r="M187" s="49">
        <v>0.17899999999999999</v>
      </c>
      <c r="N187" s="169" t="s">
        <v>520</v>
      </c>
      <c r="O187" s="170" t="s">
        <v>520</v>
      </c>
      <c r="P187" s="171" t="s">
        <v>520</v>
      </c>
    </row>
  </sheetData>
  <mergeCells count="5">
    <mergeCell ref="A1:A2"/>
    <mergeCell ref="B1:B2"/>
    <mergeCell ref="C1:C2"/>
    <mergeCell ref="E1:M1"/>
    <mergeCell ref="N1: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Report</vt:lpstr>
      <vt:lpstr>Chart data</vt:lpstr>
      <vt:lpstr>Unit list</vt:lpstr>
      <vt:lpstr>Characteristics</vt:lpstr>
      <vt:lpstr>Care processes</vt:lpstr>
      <vt:lpstr>7procesess</vt:lpstr>
      <vt:lpstr>HbA1c-1314</vt:lpstr>
      <vt:lpstr>HbA1c-1415</vt:lpstr>
      <vt:lpstr>HbA1c-1516</vt:lpstr>
      <vt:lpstr>Mean_HbA1c_adjusted</vt:lpstr>
      <vt:lpstr>HbA1c&lt;58_adjusted</vt:lpstr>
      <vt:lpstr>HbA1c&gt;80_adjusted</vt:lpstr>
      <vt:lpstr>Treatment</vt:lpstr>
      <vt:lpstr>Microvascular disease</vt:lpstr>
      <vt:lpstr>Macrovascular risk factors</vt:lpstr>
      <vt:lpstr>Education and psych_support</vt:lpstr>
      <vt:lpstr>Thyroid+coeliac disease</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dc:creator>
  <cp:lastModifiedBy>Nayan Bedia</cp:lastModifiedBy>
  <cp:lastPrinted>2017-02-09T10:14:47Z</cp:lastPrinted>
  <dcterms:created xsi:type="dcterms:W3CDTF">2015-12-29T22:06:11Z</dcterms:created>
  <dcterms:modified xsi:type="dcterms:W3CDTF">2017-02-28T17:00:27Z</dcterms:modified>
</cp:coreProperties>
</file>